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58" activeTab="5"/>
  </bookViews>
  <sheets>
    <sheet name="111 (211(СВОД)" sheetId="17" r:id="rId1"/>
    <sheet name="111 (211(9мес))" sheetId="16" r:id="rId2"/>
    <sheet name="111 (211(3мес))" sheetId="15" r:id="rId3"/>
    <sheet name="119  (213)" sheetId="3" r:id="rId4"/>
    <sheet name="112  (212)" sheetId="2" r:id="rId5"/>
    <sheet name="244  (221)" sheetId="6" r:id="rId6"/>
    <sheet name="244  (222)" sheetId="4" r:id="rId7"/>
    <sheet name="244  (223)" sheetId="5" r:id="rId8"/>
    <sheet name="244  (225)" sheetId="8" r:id="rId9"/>
    <sheet name="244  (226)" sheetId="9" r:id="rId10"/>
    <sheet name="244  (340)" sheetId="10" r:id="rId11"/>
  </sheets>
  <definedNames>
    <definedName name="_xlnm.Print_Area" localSheetId="2">'111 (211(3мес))'!$A$1:$K$47</definedName>
    <definedName name="_xlnm.Print_Area" localSheetId="1">'111 (211(9мес))'!$A$1:$K$47</definedName>
    <definedName name="_xlnm.Print_Area" localSheetId="0">'111 (211(СВОД)'!$A$1:$K$47</definedName>
    <definedName name="_xlnm.Print_Area" localSheetId="4">'112  (212)'!$A$1:$H$15</definedName>
    <definedName name="_xlnm.Print_Area" localSheetId="3">'119  (213)'!$A$1:$E$23</definedName>
    <definedName name="_xlnm.Print_Area" localSheetId="5">'244  (221)'!$A$1:$H$23</definedName>
    <definedName name="_xlnm.Print_Area" localSheetId="6">'244  (222)'!$A$1:$G$15</definedName>
    <definedName name="_xlnm.Print_Area" localSheetId="7">'244  (223)'!$A$1:$H$16</definedName>
    <definedName name="_xlnm.Print_Area" localSheetId="8">'244  (225)'!$A$1:$G$16</definedName>
    <definedName name="_xlnm.Print_Area" localSheetId="9">'244  (226)'!$A$1:$H$15</definedName>
    <definedName name="_xlnm.Print_Area" localSheetId="10">'244  (340)'!$A$1:$H$23</definedName>
  </definedNames>
  <calcPr calcId="144525"/>
</workbook>
</file>

<file path=xl/calcChain.xml><?xml version="1.0" encoding="utf-8"?>
<calcChain xmlns="http://schemas.openxmlformats.org/spreadsheetml/2006/main">
  <c r="F17" i="10" l="1"/>
  <c r="E14" i="9"/>
  <c r="F16" i="10"/>
  <c r="H22" i="6" l="1"/>
  <c r="G13" i="5" l="1"/>
  <c r="G12" i="5"/>
  <c r="G11" i="5"/>
  <c r="G10" i="5"/>
  <c r="G14" i="5" l="1"/>
  <c r="I45" i="15" l="1"/>
  <c r="F18" i="17" l="1"/>
  <c r="G18" i="17"/>
  <c r="E18" i="17" s="1"/>
  <c r="H18" i="17"/>
  <c r="I18" i="17"/>
  <c r="F19" i="17"/>
  <c r="G19" i="17"/>
  <c r="H19" i="17"/>
  <c r="I19" i="17"/>
  <c r="F20" i="17"/>
  <c r="G20" i="17"/>
  <c r="H20" i="17"/>
  <c r="I20" i="17"/>
  <c r="F21" i="17"/>
  <c r="G21" i="17"/>
  <c r="H21" i="17"/>
  <c r="I21" i="17"/>
  <c r="F22" i="17"/>
  <c r="G22" i="17"/>
  <c r="E22" i="17" s="1"/>
  <c r="H22" i="17"/>
  <c r="I22" i="17"/>
  <c r="F23" i="17"/>
  <c r="G23" i="17"/>
  <c r="H23" i="17"/>
  <c r="I23" i="17"/>
  <c r="F24" i="17"/>
  <c r="G24" i="17"/>
  <c r="E24" i="17" s="1"/>
  <c r="H24" i="17"/>
  <c r="I24" i="17"/>
  <c r="F25" i="17"/>
  <c r="G25" i="17"/>
  <c r="H25" i="17"/>
  <c r="I25" i="17"/>
  <c r="F26" i="17"/>
  <c r="G26" i="17"/>
  <c r="E26" i="17" s="1"/>
  <c r="H26" i="17"/>
  <c r="I26" i="17"/>
  <c r="F27" i="17"/>
  <c r="G27" i="17"/>
  <c r="H27" i="17"/>
  <c r="I27" i="17"/>
  <c r="F28" i="17"/>
  <c r="G28" i="17"/>
  <c r="E28" i="17" s="1"/>
  <c r="H28" i="17"/>
  <c r="I28" i="17"/>
  <c r="F29" i="17"/>
  <c r="G29" i="17"/>
  <c r="H29" i="17"/>
  <c r="I29" i="17"/>
  <c r="F30" i="17"/>
  <c r="G30" i="17"/>
  <c r="E30" i="17" s="1"/>
  <c r="H30" i="17"/>
  <c r="I30" i="17"/>
  <c r="F31" i="17"/>
  <c r="G31" i="17"/>
  <c r="H31" i="17"/>
  <c r="I31" i="17"/>
  <c r="F32" i="17"/>
  <c r="G32" i="17"/>
  <c r="E32" i="17" s="1"/>
  <c r="H32" i="17"/>
  <c r="I32" i="17"/>
  <c r="F33" i="17"/>
  <c r="G33" i="17"/>
  <c r="H33" i="17"/>
  <c r="I33" i="17"/>
  <c r="F34" i="17"/>
  <c r="G34" i="17"/>
  <c r="H34" i="17"/>
  <c r="I34" i="17"/>
  <c r="F35" i="17"/>
  <c r="G35" i="17"/>
  <c r="H35" i="17"/>
  <c r="I35" i="17"/>
  <c r="F36" i="17"/>
  <c r="G36" i="17"/>
  <c r="H36" i="17"/>
  <c r="I36" i="17"/>
  <c r="F37" i="17"/>
  <c r="G37" i="17"/>
  <c r="H37" i="17"/>
  <c r="I37" i="17"/>
  <c r="F38" i="17"/>
  <c r="G38" i="17"/>
  <c r="H38" i="17"/>
  <c r="I38" i="17"/>
  <c r="F39" i="17"/>
  <c r="G39" i="17"/>
  <c r="H39" i="17"/>
  <c r="I39" i="17"/>
  <c r="F40" i="17"/>
  <c r="G40" i="17"/>
  <c r="H40" i="17"/>
  <c r="I40" i="17"/>
  <c r="F41" i="17"/>
  <c r="G41" i="17"/>
  <c r="H41" i="17"/>
  <c r="I41" i="17"/>
  <c r="F42" i="17"/>
  <c r="G42" i="17"/>
  <c r="H42" i="17"/>
  <c r="I42" i="17"/>
  <c r="F43" i="17"/>
  <c r="G43" i="17"/>
  <c r="H43" i="17"/>
  <c r="I43" i="17"/>
  <c r="F44" i="17"/>
  <c r="G44" i="17"/>
  <c r="H44" i="17"/>
  <c r="I44" i="17"/>
  <c r="E44" i="17" l="1"/>
  <c r="E43" i="17"/>
  <c r="E42" i="17"/>
  <c r="E41" i="17"/>
  <c r="E40" i="17"/>
  <c r="E34" i="17"/>
  <c r="E33" i="17"/>
  <c r="E31" i="17"/>
  <c r="E29" i="17"/>
  <c r="E27" i="17"/>
  <c r="E25" i="17"/>
  <c r="E21" i="17"/>
  <c r="E19" i="17"/>
  <c r="E20" i="17"/>
  <c r="E23" i="17"/>
  <c r="E35" i="17"/>
  <c r="E38" i="17"/>
  <c r="E39" i="17"/>
  <c r="E37" i="17"/>
  <c r="E36" i="17"/>
  <c r="E23" i="15" l="1"/>
  <c r="E28" i="15"/>
  <c r="J28" i="15" s="1"/>
  <c r="K28" i="15" s="1"/>
  <c r="E24" i="16" l="1"/>
  <c r="E22" i="16"/>
  <c r="I45" i="16"/>
  <c r="E28" i="16" l="1"/>
  <c r="J28" i="16" s="1"/>
  <c r="I17" i="17"/>
  <c r="H17" i="17"/>
  <c r="G17" i="17"/>
  <c r="F17" i="17"/>
  <c r="E17" i="17" s="1"/>
  <c r="D45" i="17"/>
  <c r="E36" i="16"/>
  <c r="J36" i="16" s="1"/>
  <c r="K36" i="16" s="1"/>
  <c r="H45" i="16"/>
  <c r="G45" i="16"/>
  <c r="D45" i="16"/>
  <c r="E44" i="16"/>
  <c r="J44" i="16" s="1"/>
  <c r="E43" i="16"/>
  <c r="J43" i="16" s="1"/>
  <c r="E42" i="16"/>
  <c r="J42" i="16" s="1"/>
  <c r="E41" i="16"/>
  <c r="J41" i="16" s="1"/>
  <c r="E40" i="16"/>
  <c r="J40" i="16" s="1"/>
  <c r="E39" i="16"/>
  <c r="J39" i="16" s="1"/>
  <c r="E38" i="16"/>
  <c r="J38" i="16" s="1"/>
  <c r="E37" i="16"/>
  <c r="J37" i="16" s="1"/>
  <c r="E35" i="16"/>
  <c r="J35" i="16" s="1"/>
  <c r="E34" i="16"/>
  <c r="J34" i="16" s="1"/>
  <c r="E33" i="16"/>
  <c r="J33" i="16" s="1"/>
  <c r="E32" i="16"/>
  <c r="J32" i="16" s="1"/>
  <c r="E31" i="16"/>
  <c r="J31" i="16" s="1"/>
  <c r="E30" i="16"/>
  <c r="J30" i="16" s="1"/>
  <c r="E29" i="16"/>
  <c r="J29" i="16" s="1"/>
  <c r="E27" i="16"/>
  <c r="E26" i="16"/>
  <c r="J26" i="16" s="1"/>
  <c r="E25" i="16"/>
  <c r="J25" i="16" s="1"/>
  <c r="J24" i="16"/>
  <c r="E23" i="16"/>
  <c r="J23" i="16" s="1"/>
  <c r="K23" i="16" s="1"/>
  <c r="J22" i="16"/>
  <c r="E21" i="16"/>
  <c r="J21" i="16" s="1"/>
  <c r="E20" i="16"/>
  <c r="J20" i="16" s="1"/>
  <c r="E19" i="16"/>
  <c r="J19" i="16" s="1"/>
  <c r="E18" i="16"/>
  <c r="J18" i="16" s="1"/>
  <c r="E17" i="16"/>
  <c r="J17" i="16" s="1"/>
  <c r="E34" i="15"/>
  <c r="J34" i="15" s="1"/>
  <c r="F18" i="10"/>
  <c r="H20" i="6"/>
  <c r="J33" i="17" l="1"/>
  <c r="K33" i="17" s="1"/>
  <c r="K44" i="16"/>
  <c r="K28" i="16"/>
  <c r="J28" i="17"/>
  <c r="K28" i="17" s="1"/>
  <c r="K17" i="16"/>
  <c r="K19" i="16"/>
  <c r="K21" i="16"/>
  <c r="K34" i="16"/>
  <c r="J34" i="17"/>
  <c r="K34" i="17" s="1"/>
  <c r="K37" i="16"/>
  <c r="K18" i="16"/>
  <c r="J27" i="16"/>
  <c r="G45" i="17"/>
  <c r="I45" i="17"/>
  <c r="K22" i="16"/>
  <c r="H45" i="17"/>
  <c r="K34" i="15"/>
  <c r="K41" i="16"/>
  <c r="K29" i="16"/>
  <c r="K20" i="16"/>
  <c r="K40" i="16"/>
  <c r="K26" i="16"/>
  <c r="K33" i="16"/>
  <c r="K39" i="16"/>
  <c r="K25" i="16"/>
  <c r="K32" i="16"/>
  <c r="K24" i="16"/>
  <c r="K43" i="16"/>
  <c r="K38" i="16"/>
  <c r="K31" i="16"/>
  <c r="K30" i="16"/>
  <c r="K35" i="16"/>
  <c r="K42" i="16"/>
  <c r="E45" i="16"/>
  <c r="E42" i="15"/>
  <c r="J42" i="15" s="1"/>
  <c r="J42" i="17" s="1"/>
  <c r="K42" i="17" s="1"/>
  <c r="E41" i="15"/>
  <c r="J41" i="15" s="1"/>
  <c r="J41" i="17" s="1"/>
  <c r="K41" i="17" s="1"/>
  <c r="E44" i="15"/>
  <c r="J44" i="15" s="1"/>
  <c r="J44" i="17" s="1"/>
  <c r="K44" i="17" s="1"/>
  <c r="E33" i="15"/>
  <c r="J33" i="15" s="1"/>
  <c r="E35" i="15"/>
  <c r="J35" i="15" s="1"/>
  <c r="J35" i="17" s="1"/>
  <c r="K35" i="17" s="1"/>
  <c r="E36" i="15"/>
  <c r="J36" i="15" s="1"/>
  <c r="J36" i="17" s="1"/>
  <c r="E37" i="15"/>
  <c r="J37" i="15" s="1"/>
  <c r="J37" i="17" s="1"/>
  <c r="K37" i="17" s="1"/>
  <c r="E38" i="15"/>
  <c r="J38" i="15" s="1"/>
  <c r="E39" i="15"/>
  <c r="J39" i="15" s="1"/>
  <c r="J39" i="17" s="1"/>
  <c r="K39" i="17" s="1"/>
  <c r="E40" i="15"/>
  <c r="J40" i="15" s="1"/>
  <c r="J40" i="17" s="1"/>
  <c r="K40" i="17" s="1"/>
  <c r="E43" i="15"/>
  <c r="J43" i="15" s="1"/>
  <c r="J43" i="17" s="1"/>
  <c r="K43" i="17" s="1"/>
  <c r="E20" i="15"/>
  <c r="J20" i="15" s="1"/>
  <c r="J20" i="17" s="1"/>
  <c r="K20" i="17" s="1"/>
  <c r="E32" i="15"/>
  <c r="J32" i="15" s="1"/>
  <c r="J32" i="17" s="1"/>
  <c r="K32" i="17" s="1"/>
  <c r="K27" i="16" l="1"/>
  <c r="J45" i="16"/>
  <c r="J38" i="17"/>
  <c r="K38" i="17" s="1"/>
  <c r="K36" i="17"/>
  <c r="E45" i="17"/>
  <c r="K45" i="16"/>
  <c r="E31" i="15"/>
  <c r="J31" i="15" s="1"/>
  <c r="J31" i="17" s="1"/>
  <c r="K31" i="17" s="1"/>
  <c r="E30" i="15"/>
  <c r="J30" i="15" s="1"/>
  <c r="J30" i="17" s="1"/>
  <c r="K30" i="17" s="1"/>
  <c r="E29" i="15"/>
  <c r="J29" i="15" s="1"/>
  <c r="J29" i="17" s="1"/>
  <c r="K29" i="17" s="1"/>
  <c r="E27" i="15"/>
  <c r="J27" i="15" s="1"/>
  <c r="J27" i="17" s="1"/>
  <c r="K27" i="17" s="1"/>
  <c r="E26" i="15"/>
  <c r="E25" i="15"/>
  <c r="J25" i="15" s="1"/>
  <c r="J25" i="17" s="1"/>
  <c r="K25" i="17" s="1"/>
  <c r="E24" i="15"/>
  <c r="J24" i="15" s="1"/>
  <c r="J24" i="17" s="1"/>
  <c r="K24" i="17" s="1"/>
  <c r="J23" i="15"/>
  <c r="J23" i="17" s="1"/>
  <c r="K23" i="17" s="1"/>
  <c r="E22" i="15"/>
  <c r="J22" i="15" s="1"/>
  <c r="J22" i="17" s="1"/>
  <c r="K22" i="17" s="1"/>
  <c r="E21" i="15"/>
  <c r="J21" i="15" s="1"/>
  <c r="J21" i="17" s="1"/>
  <c r="K21" i="17" s="1"/>
  <c r="E19" i="15"/>
  <c r="J19" i="15" s="1"/>
  <c r="J19" i="17" s="1"/>
  <c r="K19" i="17" s="1"/>
  <c r="E18" i="15"/>
  <c r="J18" i="15" s="1"/>
  <c r="J18" i="17" s="1"/>
  <c r="K18" i="17" s="1"/>
  <c r="J45" i="17" l="1"/>
  <c r="J26" i="15"/>
  <c r="J26" i="17" s="1"/>
  <c r="K26" i="17" s="1"/>
  <c r="K24" i="15"/>
  <c r="H45" i="15"/>
  <c r="G45" i="15"/>
  <c r="D45" i="15"/>
  <c r="K44" i="15"/>
  <c r="K43" i="15"/>
  <c r="K42" i="15"/>
  <c r="K41" i="15"/>
  <c r="K40" i="15"/>
  <c r="K39" i="15"/>
  <c r="K38" i="15"/>
  <c r="K37" i="15"/>
  <c r="K36" i="15"/>
  <c r="K35" i="15"/>
  <c r="K33" i="15"/>
  <c r="K32" i="15"/>
  <c r="K31" i="15"/>
  <c r="K30" i="15"/>
  <c r="K29" i="15"/>
  <c r="K27" i="15"/>
  <c r="K25" i="15"/>
  <c r="K23" i="15"/>
  <c r="K22" i="15"/>
  <c r="K21" i="15"/>
  <c r="K20" i="15"/>
  <c r="K19" i="15"/>
  <c r="K18" i="15"/>
  <c r="E17" i="15"/>
  <c r="J17" i="15" s="1"/>
  <c r="J17" i="17" s="1"/>
  <c r="K17" i="17" s="1"/>
  <c r="K26" i="15" l="1"/>
  <c r="K45" i="17"/>
  <c r="E45" i="15"/>
  <c r="D19" i="3" l="1"/>
  <c r="D14" i="3"/>
  <c r="D16" i="3"/>
  <c r="D10" i="3"/>
  <c r="E10" i="3" s="1"/>
  <c r="J45" i="15"/>
  <c r="K17" i="15"/>
  <c r="K45" i="15" s="1"/>
  <c r="E9" i="3" l="1"/>
  <c r="H21" i="6"/>
  <c r="F15" i="10" l="1"/>
  <c r="F14" i="10"/>
  <c r="F13" i="10"/>
  <c r="F12" i="10"/>
  <c r="F19" i="10" l="1"/>
  <c r="F13" i="8"/>
  <c r="G10" i="4" l="1"/>
  <c r="G12" i="4" s="1"/>
  <c r="H19" i="6"/>
  <c r="H18" i="6"/>
  <c r="H17" i="6"/>
  <c r="H15" i="6"/>
  <c r="H16" i="6"/>
  <c r="E14" i="3"/>
  <c r="E19" i="3"/>
  <c r="H23" i="6" l="1"/>
  <c r="E13" i="3"/>
  <c r="E20" i="3" l="1"/>
  <c r="G13" i="2"/>
  <c r="G14" i="2" s="1"/>
</calcChain>
</file>

<file path=xl/sharedStrings.xml><?xml version="1.0" encoding="utf-8"?>
<sst xmlns="http://schemas.openxmlformats.org/spreadsheetml/2006/main" count="292" uniqueCount="140">
  <si>
    <t>1. Расчеты (обоснования) выплат персоналу (строка 210)</t>
  </si>
  <si>
    <t>№ п/п</t>
  </si>
  <si>
    <t>Должность,группа должностей</t>
  </si>
  <si>
    <t>Установленная численность, единиц</t>
  </si>
  <si>
    <t>всего</t>
  </si>
  <si>
    <t>в том числе</t>
  </si>
  <si>
    <t>Среднемесячный размер оплаты труда на одного работника, руб.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</si>
  <si>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</si>
  <si>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</si>
  <si>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</si>
  <si>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Итого:</t>
  </si>
  <si>
    <t>х</t>
  </si>
  <si>
    <t>Директор</t>
  </si>
  <si>
    <t>Заместитель директора</t>
  </si>
  <si>
    <t>Главный бухгалтер</t>
  </si>
  <si>
    <t>Заведующий отделением</t>
  </si>
  <si>
    <t>Заведующий складом</t>
  </si>
  <si>
    <t>Кассир</t>
  </si>
  <si>
    <t>Инженер-программист</t>
  </si>
  <si>
    <t>Специалист по кадрам</t>
  </si>
  <si>
    <t xml:space="preserve">Техник </t>
  </si>
  <si>
    <t>Водитель</t>
  </si>
  <si>
    <t>Сторож</t>
  </si>
  <si>
    <t>Уборщик служебных помещений</t>
  </si>
  <si>
    <t>Специалист по социальной работе</t>
  </si>
  <si>
    <t>Социальный работник</t>
  </si>
  <si>
    <t>Медицинская сестра</t>
  </si>
  <si>
    <t>Санитарка</t>
  </si>
  <si>
    <t>Сестра-хозяйка</t>
  </si>
  <si>
    <t>Машинист по стирке и ремонту спц.одежды(белья)</t>
  </si>
  <si>
    <t>Повар</t>
  </si>
  <si>
    <t>Кухонный рабочий</t>
  </si>
  <si>
    <t>Культорганизатор</t>
  </si>
  <si>
    <t>Врач</t>
  </si>
  <si>
    <t>Бухгалтер</t>
  </si>
  <si>
    <t>Наименование государственного внебюджетного фонда</t>
  </si>
  <si>
    <t>Размер базы для начисления страховых взносов, руб.</t>
  </si>
  <si>
    <t>Сумма взноса, руб.</t>
  </si>
  <si>
    <t>Страховые взносы в Пенсионный фонд Российской Федерации, всего</t>
  </si>
  <si>
    <t>Х</t>
  </si>
  <si>
    <t>1.1</t>
  </si>
  <si>
    <t>в том числе:                                                                                                по ставке 22,0%</t>
  </si>
  <si>
    <t>1.2</t>
  </si>
  <si>
    <t>1.3</t>
  </si>
  <si>
    <t>2</t>
  </si>
  <si>
    <t>2.1</t>
  </si>
  <si>
    <t>2.2</t>
  </si>
  <si>
    <t>2.3</t>
  </si>
  <si>
    <t xml:space="preserve">           обязательное социальное страхование от несчастных случаев на производстве и профессиональных заболеваний по ставке 0,2%</t>
  </si>
  <si>
    <t xml:space="preserve">           с применением ставки взносов в Фонд социального страхования   Российской Федерации по ставке 0,0%</t>
  </si>
  <si>
    <t xml:space="preserve">           в том числе :                                                                          обязательное социальное страхование на случай временной нетрудоспособности и в связи с материнством по ставке 2,9%</t>
  </si>
  <si>
    <t xml:space="preserve">          Страховые взносы в Фонд социального страхования   Российской Федерации, всего</t>
  </si>
  <si>
    <t xml:space="preserve">          с применением пониженных тарифов взносов в Пенсионный фонд Российской Федерации для отдельных категорий плательщиков</t>
  </si>
  <si>
    <t xml:space="preserve">          по ставке 10,0%</t>
  </si>
  <si>
    <t>2.4</t>
  </si>
  <si>
    <t>2.5</t>
  </si>
  <si>
    <t>3</t>
  </si>
  <si>
    <t>Страховые взносы в Федеральный фонд обязательного медицинского страхования, всего (по ставке 5,1%)</t>
  </si>
  <si>
    <t>Источник финансового обеспечения:  субсидии на выполнение государственного (муниципального) задания</t>
  </si>
  <si>
    <t>Наименование расходов</t>
  </si>
  <si>
    <t>Численность работающих, получающих пособие</t>
  </si>
  <si>
    <t>Количество выплат в год на одного работника</t>
  </si>
  <si>
    <t>Размер платы (пособия) в месяц, руб.</t>
  </si>
  <si>
    <t>Сумма, руб.   (гр.3х гр.4 хгр.5)</t>
  </si>
  <si>
    <t xml:space="preserve">пособие по уходу за ребенком до 3-х лет </t>
  </si>
  <si>
    <t>итого:</t>
  </si>
  <si>
    <t>Источник финансового обеспечения:   субсидии на выполнение государственного (муниципального) задания</t>
  </si>
  <si>
    <t>2. Расчеты (обоснования) расходов на закупку товаров, работ, услуг</t>
  </si>
  <si>
    <t>Количество платежей в год</t>
  </si>
  <si>
    <t>Стоимость за единицу, руб.</t>
  </si>
  <si>
    <t>Сумма, руб. (гр.3 х гр.4 х гр.5)</t>
  </si>
  <si>
    <t>Цена услуги перевозки, руб.</t>
  </si>
  <si>
    <t>Сумма, руб. (гр.3 х гр.4 )</t>
  </si>
  <si>
    <t>2.1 Расчет (обоснование) расходов на оплату услуг связи</t>
  </si>
  <si>
    <t>1.3.  Расчет (обоснование)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Федеральтный фонд обязательного медецинского страхования</t>
  </si>
  <si>
    <t>1.1 Расчет (обоснование) расходов на оплату труда</t>
  </si>
  <si>
    <t xml:space="preserve">2.2 Расчет  (обоснование) расходов на оплату транспортных услуг </t>
  </si>
  <si>
    <t>Наименование показателя</t>
  </si>
  <si>
    <t>Индексация, %</t>
  </si>
  <si>
    <t xml:space="preserve">2.3 Расчет  (обоснование) расходов на оплату коммунальных  услуг </t>
  </si>
  <si>
    <t xml:space="preserve">2.4 Расчет  (обоснование) расходов на оплату работ,услуг по содержанию имущества </t>
  </si>
  <si>
    <t>Объект</t>
  </si>
  <si>
    <t>Количество работ (услуг)</t>
  </si>
  <si>
    <t>Стоимость работ (услуг)</t>
  </si>
  <si>
    <t xml:space="preserve">2.5 Расчет  (обоснование) расходов на оплату прочих работ,услуг </t>
  </si>
  <si>
    <t>Количество договоров</t>
  </si>
  <si>
    <t>Стоимость услуги, руб.</t>
  </si>
  <si>
    <t>2.6 Расчет  (обоснование) расходов на приобретение материальных запасов</t>
  </si>
  <si>
    <t>Средняя стоимость, руб.</t>
  </si>
  <si>
    <t xml:space="preserve">           обязательное социальное страхование от несчастных случаев на производстве и профессиональных заболеваний по ставке 0,_% &lt;*&gt;</t>
  </si>
  <si>
    <t>АМТС по Ростовской области</t>
  </si>
  <si>
    <t>Предоставление в пользование абонента радиоточки ГТС</t>
  </si>
  <si>
    <t>Предоставление местной телефонной связи при параллельной схеме включения у одного абонента(СТС)</t>
  </si>
  <si>
    <t>Предоставление местного телефонного соединения абоненту (полльзователю) сети фиксированной телефонной связи для передачи голосовой информации,факсимильных сообщений и данных (кроме таксофонов). При наличии технической возможности осуществления повременного учета продолжительности местных телефонных соединений с использованием комбинированной системы оплаты местных телефонных соединений, исходя из максимального объема потредления услуг: с абонентского номера индивидуального пользования за базовый объем местных телефонных соединений в размере 340 мин. в месяц взимается дополнительно плата к ст. 2 СТС</t>
  </si>
  <si>
    <t>Предоставление абоненту в постоянное пользование абонентской линии независимо от ее типа, в месяц При наличии технической возможности осуществления повременного учета продолжительности местных телефонных соединений с использованием комбинированной системы оплаты местных телефонных соединений, исходя из максимального объема потребления услуг СТС</t>
  </si>
  <si>
    <t>АМТС сотовые по Ростовской области</t>
  </si>
  <si>
    <t xml:space="preserve">Тарифные планы серии "Unlim 2,0" Предоставление в пользование услуги доступа к сети Интернет без ограничения объема потребляемого трафика со скоростью до 1 Мбит/с (xDSL) </t>
  </si>
  <si>
    <t>Единица измерения</t>
  </si>
  <si>
    <t>мин</t>
  </si>
  <si>
    <t xml:space="preserve">Количеств (объем) </t>
  </si>
  <si>
    <t>шт</t>
  </si>
  <si>
    <t>Проезд социальных работников</t>
  </si>
  <si>
    <t>Количество работников</t>
  </si>
  <si>
    <t>Количество услуг перевозки в год</t>
  </si>
  <si>
    <t>Тариф (с учетом НДС), руб.</t>
  </si>
  <si>
    <t xml:space="preserve">Размер потребления ресурсов </t>
  </si>
  <si>
    <t>Природный газ</t>
  </si>
  <si>
    <t>Электроэнергия</t>
  </si>
  <si>
    <t>Водоснабжение</t>
  </si>
  <si>
    <t>Вывоз ЖБО</t>
  </si>
  <si>
    <t>Медикаменты</t>
  </si>
  <si>
    <t>Стоимость руб. (гр.3 х гр.4)</t>
  </si>
  <si>
    <t>Количество  (человек)</t>
  </si>
  <si>
    <t>Продукты питания</t>
  </si>
  <si>
    <t>Мягкий инвентарь для проживающих в СРО</t>
  </si>
  <si>
    <t>Мягкий инвентарь на медицинскую сестру</t>
  </si>
  <si>
    <t>Мягкий инвентарь для социальных работников</t>
  </si>
  <si>
    <t>АМТС (предвыбор РТК)</t>
  </si>
  <si>
    <t>Премиальный фонд</t>
  </si>
  <si>
    <t>Фонд оплаты труда в год. (гр.3 хгр.4х12)</t>
  </si>
  <si>
    <t>Источник финансового обеспечения:  субсидии на выполнение муниципального задания</t>
  </si>
  <si>
    <t>Специалист по закупкам</t>
  </si>
  <si>
    <t>специалист по охране труда</t>
  </si>
  <si>
    <t>Проведение профилактических, противоэпидемических дезинфекционных работ</t>
  </si>
  <si>
    <t>Здание СРО</t>
  </si>
  <si>
    <t>Код вида расходов :  611  (111)</t>
  </si>
  <si>
    <t>Код вида расходов : 611 (119)</t>
  </si>
  <si>
    <t>Код вида расходов :  611 (112)</t>
  </si>
  <si>
    <t xml:space="preserve">                                              Расчеты (обоснования)                                                                                                                                                                                      к плану финансово-хозяйственной деятельности государственного (муниципального) учреждения</t>
  </si>
  <si>
    <t>Код вида расходов :  611 (244)</t>
  </si>
  <si>
    <t>1.2  Расчет (обоснование) расходов на иные выплаты, за исключением фонда оплаты труда</t>
  </si>
  <si>
    <t>Инженер</t>
  </si>
  <si>
    <r>
      <t xml:space="preserve">Фонд оплаты труда в год с учетом премиального фонда.               (гр.8+гр.9)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(с учетом повышения МРОТ  с 01.01.2020  до 12130,00 ) </t>
    </r>
    <r>
      <rPr>
        <sz val="11"/>
        <color theme="1"/>
        <rFont val="Calibri"/>
        <family val="2"/>
        <scheme val="minor"/>
      </rPr>
      <t xml:space="preserve">                   </t>
    </r>
  </si>
  <si>
    <r>
      <t xml:space="preserve">Фонд оплаты труда в год с учетом премиального фонда.               (гр.8+гр.9)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(с учетом повышения МРОТ  с 01.01.2020  до 12130 ) </t>
    </r>
    <r>
      <rPr>
        <sz val="11"/>
        <color theme="1"/>
        <rFont val="Calibri"/>
        <family val="2"/>
        <scheme val="minor"/>
      </rPr>
      <t xml:space="preserve">                   </t>
    </r>
  </si>
  <si>
    <t xml:space="preserve">Оплата услуг за проведение предварительного и периодического медосмотра работников учреждения </t>
  </si>
  <si>
    <t>Оказание образовательных услуг по 44-ФЗ</t>
  </si>
  <si>
    <t>Канцелярские товары</t>
  </si>
  <si>
    <r>
      <t xml:space="preserve">Фонд оплаты труда в год с учетом премиального фонда.               (гр.8+гр.9)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(с учетом повышения МРОТ  с 01.01.2020  до 12 130,00 ) </t>
    </r>
    <r>
      <rPr>
        <sz val="11"/>
        <color theme="1"/>
        <rFont val="Calibri"/>
        <family val="2"/>
        <scheme val="minor"/>
      </rPr>
      <t xml:space="preserve">                   </t>
    </r>
  </si>
  <si>
    <t>Фонд оплаты труда ЗА 3 мес. 01.10.20 - 31.12.2020. (гр.3 хгр.4х12)</t>
  </si>
  <si>
    <t>Чистящие,моющие, дезинфецирующие средства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</si>
</sst>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u/>
      <sz val="11"/>
      <color theme="10"/>
      <name val="Calibri"/>
      <family val="2"/>
      <scheme val="minor"/>
    </font>
    <font>
      <sz val="11"/>
      <color theme="1"/>
      <name val="Courier New"/>
      <family val="3"/>
      <charset val="204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2" fontId="0" fillId="0" borderId="1" xfId="0" applyNumberFormat="1" applyBorder="1"/>
    <xf numFmtId="49" fontId="0" fillId="0" borderId="0" xfId="0" applyNumberFormat="1" applyAlignment="1">
      <alignment horizontal="left" wrapText="1"/>
    </xf>
    <xf numFmtId="49" fontId="0" fillId="0" borderId="1" xfId="0" applyNumberFormat="1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 wrapText="1"/>
    </xf>
    <xf numFmtId="49" fontId="0" fillId="0" borderId="0" xfId="0" applyNumberFormat="1" applyFill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justify" vertical="center"/>
    </xf>
    <xf numFmtId="0" fontId="0" fillId="2" borderId="0" xfId="0" applyFill="1"/>
    <xf numFmtId="0" fontId="4" fillId="2" borderId="0" xfId="1" applyFont="1" applyFill="1" applyAlignment="1">
      <alignment horizontal="justify" vertical="center"/>
    </xf>
    <xf numFmtId="0" fontId="0" fillId="0" borderId="0" xfId="0" applyAlignment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wrapText="1"/>
    </xf>
    <xf numFmtId="0" fontId="0" fillId="0" borderId="0" xfId="0" applyAlignment="1"/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right"/>
    </xf>
    <xf numFmtId="165" fontId="0" fillId="0" borderId="1" xfId="0" applyNumberFormat="1" applyBorder="1"/>
    <xf numFmtId="43" fontId="0" fillId="0" borderId="1" xfId="2" applyFont="1" applyBorder="1"/>
    <xf numFmtId="0" fontId="0" fillId="0" borderId="1" xfId="0" applyBorder="1" applyAlignment="1">
      <alignment horizontal="center" vertical="top" wrapText="1"/>
    </xf>
    <xf numFmtId="0" fontId="7" fillId="0" borderId="0" xfId="0" applyFont="1"/>
    <xf numFmtId="43" fontId="0" fillId="0" borderId="0" xfId="0" applyNumberFormat="1"/>
    <xf numFmtId="4" fontId="1" fillId="0" borderId="1" xfId="0" applyNumberFormat="1" applyFont="1" applyBorder="1"/>
    <xf numFmtId="4" fontId="0" fillId="0" borderId="1" xfId="0" applyNumberFormat="1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4" fontId="0" fillId="0" borderId="0" xfId="0" applyNumberFormat="1"/>
    <xf numFmtId="1" fontId="0" fillId="0" borderId="1" xfId="0" applyNumberFormat="1" applyBorder="1"/>
    <xf numFmtId="4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/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2" xfId="0" applyBorder="1" applyAlignment="1">
      <alignment horizontal="center" vertical="top"/>
    </xf>
    <xf numFmtId="0" fontId="0" fillId="0" borderId="3" xfId="0" applyBorder="1" applyAlignment="1"/>
    <xf numFmtId="0" fontId="0" fillId="0" borderId="4" xfId="0" applyBorder="1" applyAlignment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2" borderId="0" xfId="0" applyFill="1" applyAlignment="1"/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49"/>
  <sheetViews>
    <sheetView view="pageBreakPreview" topLeftCell="B25" zoomScale="86" zoomScaleNormal="87" zoomScaleSheetLayoutView="86" workbookViewId="0">
      <selection activeCell="I49" sqref="I49"/>
    </sheetView>
  </sheetViews>
  <sheetFormatPr defaultRowHeight="15" x14ac:dyDescent="0.25"/>
  <cols>
    <col min="1" max="1" width="0.28515625" customWidth="1"/>
    <col min="2" max="2" width="7.85546875" customWidth="1"/>
    <col min="3" max="3" width="18.7109375" customWidth="1"/>
    <col min="4" max="4" width="10.7109375" customWidth="1"/>
    <col min="5" max="5" width="16.42578125" customWidth="1"/>
    <col min="6" max="6" width="14.85546875" customWidth="1"/>
    <col min="7" max="7" width="15.7109375" customWidth="1"/>
    <col min="8" max="9" width="17" customWidth="1"/>
    <col min="10" max="10" width="20" customWidth="1"/>
    <col min="11" max="11" width="22.7109375" customWidth="1"/>
    <col min="12" max="12" width="16.5703125" customWidth="1"/>
  </cols>
  <sheetData>
    <row r="3" spans="2:11" ht="45" customHeight="1" x14ac:dyDescent="0.25">
      <c r="C3" s="54" t="s">
        <v>128</v>
      </c>
      <c r="D3" s="54"/>
      <c r="E3" s="54"/>
      <c r="F3" s="54"/>
      <c r="G3" s="54"/>
      <c r="H3" s="54"/>
    </row>
    <row r="6" spans="2:11" x14ac:dyDescent="0.25">
      <c r="C6" s="55" t="s">
        <v>0</v>
      </c>
      <c r="D6" s="55"/>
      <c r="E6" s="55"/>
      <c r="F6" s="55"/>
      <c r="G6" s="55"/>
      <c r="H6" s="55"/>
    </row>
    <row r="8" spans="2:11" x14ac:dyDescent="0.25">
      <c r="B8" s="55" t="s">
        <v>125</v>
      </c>
      <c r="C8" s="55"/>
      <c r="D8" s="55"/>
      <c r="E8" s="55"/>
      <c r="F8" s="55"/>
      <c r="G8" s="55"/>
      <c r="H8" s="55"/>
    </row>
    <row r="9" spans="2:11" x14ac:dyDescent="0.25">
      <c r="B9" s="55" t="s">
        <v>66</v>
      </c>
      <c r="C9" s="55"/>
      <c r="D9" s="55"/>
      <c r="E9" s="55"/>
      <c r="F9" s="55"/>
      <c r="G9" s="55"/>
      <c r="H9" s="55"/>
      <c r="I9" s="55"/>
      <c r="J9" s="55"/>
    </row>
    <row r="10" spans="2:11" x14ac:dyDescent="0.25">
      <c r="F10" s="2"/>
    </row>
    <row r="11" spans="2:11" x14ac:dyDescent="0.25">
      <c r="C11" s="55" t="s">
        <v>75</v>
      </c>
      <c r="D11" s="55"/>
      <c r="E11" s="55"/>
      <c r="F11" s="55"/>
      <c r="G11" s="55"/>
      <c r="H11" s="55"/>
    </row>
    <row r="13" spans="2:11" ht="33.75" customHeight="1" x14ac:dyDescent="0.25">
      <c r="B13" s="56" t="s">
        <v>1</v>
      </c>
      <c r="C13" s="59" t="s">
        <v>2</v>
      </c>
      <c r="D13" s="59" t="s">
        <v>3</v>
      </c>
      <c r="E13" s="60" t="s">
        <v>6</v>
      </c>
      <c r="F13" s="60"/>
      <c r="G13" s="60"/>
      <c r="H13" s="60"/>
      <c r="I13" s="59" t="s">
        <v>118</v>
      </c>
      <c r="J13" s="48" t="s">
        <v>119</v>
      </c>
      <c r="K13" s="48" t="s">
        <v>132</v>
      </c>
    </row>
    <row r="14" spans="2:11" x14ac:dyDescent="0.25">
      <c r="B14" s="57"/>
      <c r="C14" s="57"/>
      <c r="D14" s="57"/>
      <c r="E14" s="51" t="s">
        <v>4</v>
      </c>
      <c r="F14" s="53" t="s">
        <v>5</v>
      </c>
      <c r="G14" s="53"/>
      <c r="H14" s="53"/>
      <c r="I14" s="57"/>
      <c r="J14" s="49"/>
      <c r="K14" s="49"/>
    </row>
    <row r="15" spans="2:11" ht="45" x14ac:dyDescent="0.25">
      <c r="B15" s="58"/>
      <c r="C15" s="58"/>
      <c r="D15" s="58"/>
      <c r="E15" s="52"/>
      <c r="F15" s="43" t="s">
        <v>7</v>
      </c>
      <c r="G15" s="43" t="s">
        <v>8</v>
      </c>
      <c r="H15" s="43" t="s">
        <v>9</v>
      </c>
      <c r="I15" s="58"/>
      <c r="J15" s="50"/>
      <c r="K15" s="50"/>
    </row>
    <row r="16" spans="2:11" x14ac:dyDescent="0.25"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</row>
    <row r="17" spans="2:12" x14ac:dyDescent="0.25">
      <c r="B17" s="22">
        <v>1</v>
      </c>
      <c r="C17" s="4" t="s">
        <v>12</v>
      </c>
      <c r="D17" s="3">
        <v>1</v>
      </c>
      <c r="E17" s="36">
        <f>SUM(F17:H17)*D17/2</f>
        <v>29720.724999999999</v>
      </c>
      <c r="F17" s="36">
        <f>'111 (211(9мес))'!F17+'111 (211(3мес))'!F17</f>
        <v>48509</v>
      </c>
      <c r="G17" s="36">
        <f>'111 (211(9мес))'!G17+'111 (211(3мес))'!G17</f>
        <v>0</v>
      </c>
      <c r="H17" s="36">
        <f>'111 (211(9мес))'!H17+'111 (211(3мес))'!H17</f>
        <v>10932.45</v>
      </c>
      <c r="I17" s="36">
        <f>'111 (211(9мес))'!I17+'111 (211(3мес))'!I17</f>
        <v>65460.52</v>
      </c>
      <c r="J17" s="36">
        <f>'111 (211(9мес))'!J17+'111 (211(3мес))'!J17</f>
        <v>350375.55000000005</v>
      </c>
      <c r="K17" s="36">
        <f>I17+J17</f>
        <v>415836.07000000007</v>
      </c>
    </row>
    <row r="18" spans="2:12" ht="30" x14ac:dyDescent="0.25">
      <c r="B18" s="22">
        <v>2</v>
      </c>
      <c r="C18" s="4" t="s">
        <v>13</v>
      </c>
      <c r="D18" s="3">
        <v>1</v>
      </c>
      <c r="E18" s="36">
        <f t="shared" ref="E18:E27" si="0">SUM(F18:H18)*D18</f>
        <v>58939.65</v>
      </c>
      <c r="F18" s="36">
        <f>'111 (211(9мес))'!F18+'111 (211(3мес))'!F18</f>
        <v>43659</v>
      </c>
      <c r="G18" s="36">
        <f>'111 (211(9мес))'!G18+'111 (211(3мес))'!G18</f>
        <v>0</v>
      </c>
      <c r="H18" s="36">
        <f>'111 (211(9мес))'!H18+'111 (211(3мес))'!H18</f>
        <v>15280.65</v>
      </c>
      <c r="I18" s="36">
        <f>'111 (211(9мес))'!I18+'111 (211(3мес))'!I18</f>
        <v>55874.770000000004</v>
      </c>
      <c r="J18" s="36">
        <f>'111 (211(9мес))'!J18+'111 (211(3мес))'!J18</f>
        <v>351025.65</v>
      </c>
      <c r="K18" s="36">
        <f t="shared" ref="K18:K44" si="1">I18+J18</f>
        <v>406900.42000000004</v>
      </c>
      <c r="L18" s="39"/>
    </row>
    <row r="19" spans="2:12" x14ac:dyDescent="0.25">
      <c r="B19" s="22">
        <v>3</v>
      </c>
      <c r="C19" s="4" t="s">
        <v>14</v>
      </c>
      <c r="D19" s="3">
        <v>1</v>
      </c>
      <c r="E19" s="36">
        <f t="shared" si="0"/>
        <v>54573.75</v>
      </c>
      <c r="F19" s="36">
        <f>'111 (211(9мес))'!F19+'111 (211(3мес))'!F19</f>
        <v>43659</v>
      </c>
      <c r="G19" s="36">
        <f>'111 (211(9мес))'!G19+'111 (211(3мес))'!G19</f>
        <v>0</v>
      </c>
      <c r="H19" s="36">
        <f>'111 (211(9мес))'!H19+'111 (211(3мес))'!H19</f>
        <v>10914.75</v>
      </c>
      <c r="I19" s="36">
        <f>'111 (211(9мес))'!I19+'111 (211(3мес))'!I19</f>
        <v>55874.770000000004</v>
      </c>
      <c r="J19" s="36">
        <f>'111 (211(9мес))'!J19+'111 (211(3мес))'!J19</f>
        <v>325023.75</v>
      </c>
      <c r="K19" s="36">
        <f t="shared" si="1"/>
        <v>380898.52</v>
      </c>
    </row>
    <row r="20" spans="2:12" ht="30" x14ac:dyDescent="0.25">
      <c r="B20" s="22">
        <v>4</v>
      </c>
      <c r="C20" s="4" t="s">
        <v>15</v>
      </c>
      <c r="D20" s="3">
        <v>4</v>
      </c>
      <c r="E20" s="36">
        <f>SUM(F20:H20)</f>
        <v>33512.397700000001</v>
      </c>
      <c r="F20" s="36">
        <f>'111 (211(9мес))'!F20+'111 (211(3мес))'!F20</f>
        <v>24824</v>
      </c>
      <c r="G20" s="36">
        <f>'111 (211(9мес))'!G20+'111 (211(3мес))'!G20</f>
        <v>0</v>
      </c>
      <c r="H20" s="36">
        <f>'111 (211(9мес))'!H20+'111 (211(3мес))'!H20</f>
        <v>8688.3976999999995</v>
      </c>
      <c r="I20" s="36">
        <f>'111 (211(9мес))'!I20+'111 (211(3мес))'!I20</f>
        <v>164294.91999999998</v>
      </c>
      <c r="J20" s="36">
        <f>'111 (211(9мес))'!J20+'111 (211(3мес))'!J20</f>
        <v>798368.37239999999</v>
      </c>
      <c r="K20" s="36">
        <f t="shared" si="1"/>
        <v>962663.29239999992</v>
      </c>
    </row>
    <row r="21" spans="2:12" ht="30" x14ac:dyDescent="0.25">
      <c r="B21" s="22">
        <v>5</v>
      </c>
      <c r="C21" s="4" t="s">
        <v>16</v>
      </c>
      <c r="D21" s="3">
        <v>1</v>
      </c>
      <c r="E21" s="36">
        <f t="shared" si="0"/>
        <v>24260</v>
      </c>
      <c r="F21" s="36">
        <f>'111 (211(9мес))'!F21+'111 (211(3мес))'!F21</f>
        <v>12710</v>
      </c>
      <c r="G21" s="36">
        <f>'111 (211(9мес))'!G21+'111 (211(3мес))'!G21</f>
        <v>0</v>
      </c>
      <c r="H21" s="36">
        <f>'111 (211(9мес))'!H21+'111 (211(3мес))'!H21</f>
        <v>11550</v>
      </c>
      <c r="I21" s="36">
        <f>'111 (211(9мес))'!I21+'111 (211(3мес))'!I21</f>
        <v>23709.99</v>
      </c>
      <c r="J21" s="36">
        <f>'111 (211(9мес))'!J21+'111 (211(3мес))'!J21</f>
        <v>145560</v>
      </c>
      <c r="K21" s="36">
        <f t="shared" si="1"/>
        <v>169269.99</v>
      </c>
    </row>
    <row r="22" spans="2:12" x14ac:dyDescent="0.25">
      <c r="B22" s="22">
        <v>6</v>
      </c>
      <c r="C22" s="4" t="s">
        <v>17</v>
      </c>
      <c r="D22" s="3">
        <v>0.5</v>
      </c>
      <c r="E22" s="36">
        <f t="shared" si="0"/>
        <v>12130</v>
      </c>
      <c r="F22" s="36">
        <f>'111 (211(9мес))'!F22+'111 (211(3мес))'!F22</f>
        <v>9994</v>
      </c>
      <c r="G22" s="36">
        <f>'111 (211(9мес))'!G22+'111 (211(3мес))'!G22</f>
        <v>0</v>
      </c>
      <c r="H22" s="36">
        <f>'111 (211(9мес))'!H22+'111 (211(3мес))'!H22</f>
        <v>14266</v>
      </c>
      <c r="I22" s="36">
        <f>'111 (211(9мес))'!I22+'111 (211(3мес))'!I22</f>
        <v>13924.150000000001</v>
      </c>
      <c r="J22" s="36">
        <f>'111 (211(9мес))'!J22+'111 (211(3мес))'!J22</f>
        <v>72780</v>
      </c>
      <c r="K22" s="36">
        <f t="shared" si="1"/>
        <v>86704.15</v>
      </c>
    </row>
    <row r="23" spans="2:12" x14ac:dyDescent="0.25">
      <c r="B23" s="22">
        <v>7</v>
      </c>
      <c r="C23" s="4" t="s">
        <v>34</v>
      </c>
      <c r="D23" s="3">
        <v>1</v>
      </c>
      <c r="E23" s="36">
        <f t="shared" si="0"/>
        <v>25973.629000000001</v>
      </c>
      <c r="F23" s="36">
        <f>'111 (211(9мес))'!F23+'111 (211(3мес))'!F23</f>
        <v>13980</v>
      </c>
      <c r="G23" s="36">
        <f>'111 (211(9мес))'!G23+'111 (211(3мес))'!G23</f>
        <v>0</v>
      </c>
      <c r="H23" s="36">
        <f>'111 (211(9мес))'!H23+'111 (211(3мес))'!H23</f>
        <v>11993.629000000001</v>
      </c>
      <c r="I23" s="36">
        <f>'111 (211(9мес))'!I23+'111 (211(3мес))'!I23</f>
        <v>18817.07</v>
      </c>
      <c r="J23" s="36">
        <f>'111 (211(9мес))'!J23+'111 (211(3мес))'!J23</f>
        <v>112162.92075</v>
      </c>
      <c r="K23" s="36">
        <f t="shared" si="1"/>
        <v>130979.99075</v>
      </c>
    </row>
    <row r="24" spans="2:12" x14ac:dyDescent="0.25">
      <c r="B24" s="22">
        <v>8</v>
      </c>
      <c r="C24" s="4" t="s">
        <v>34</v>
      </c>
      <c r="D24" s="3">
        <v>1.5</v>
      </c>
      <c r="E24" s="36">
        <f t="shared" si="0"/>
        <v>36390</v>
      </c>
      <c r="F24" s="36">
        <f>'111 (211(9мес))'!F24+'111 (211(3мес))'!F24</f>
        <v>13980</v>
      </c>
      <c r="G24" s="36">
        <f>'111 (211(9мес))'!G24+'111 (211(3мес))'!G24</f>
        <v>0</v>
      </c>
      <c r="H24" s="36">
        <f>'111 (211(9мес))'!H24+'111 (211(3мес))'!H24</f>
        <v>10280</v>
      </c>
      <c r="I24" s="36">
        <f>'111 (211(9мес))'!I24+'111 (211(3мес))'!I24</f>
        <v>51641.8</v>
      </c>
      <c r="J24" s="36">
        <f>'111 (211(9мес))'!J24+'111 (211(3мес))'!J24</f>
        <v>218340</v>
      </c>
      <c r="K24" s="36">
        <f t="shared" si="1"/>
        <v>269981.8</v>
      </c>
    </row>
    <row r="25" spans="2:12" ht="30" x14ac:dyDescent="0.25">
      <c r="B25" s="22">
        <v>9</v>
      </c>
      <c r="C25" s="4" t="s">
        <v>121</v>
      </c>
      <c r="D25" s="3">
        <v>0.5</v>
      </c>
      <c r="E25" s="36">
        <f t="shared" si="0"/>
        <v>12130</v>
      </c>
      <c r="F25" s="36">
        <f>'111 (211(9мес))'!F25+'111 (211(3мес))'!F25</f>
        <v>13980</v>
      </c>
      <c r="G25" s="36">
        <f>'111 (211(9мес))'!G25+'111 (211(3мес))'!G25</f>
        <v>0</v>
      </c>
      <c r="H25" s="36">
        <f>'111 (211(9мес))'!H25+'111 (211(3мес))'!H25</f>
        <v>10280</v>
      </c>
      <c r="I25" s="36">
        <f>'111 (211(9мес))'!I25+'111 (211(3мес))'!I25</f>
        <v>0</v>
      </c>
      <c r="J25" s="36">
        <f>'111 (211(9мес))'!J25+'111 (211(3мес))'!J25</f>
        <v>72780</v>
      </c>
      <c r="K25" s="36">
        <f t="shared" si="1"/>
        <v>72780</v>
      </c>
    </row>
    <row r="26" spans="2:12" ht="30" x14ac:dyDescent="0.25">
      <c r="B26" s="22">
        <v>10</v>
      </c>
      <c r="C26" s="4" t="s">
        <v>122</v>
      </c>
      <c r="D26" s="3">
        <v>0.5</v>
      </c>
      <c r="E26" s="36">
        <f t="shared" si="0"/>
        <v>12130</v>
      </c>
      <c r="F26" s="36">
        <f>'111 (211(9мес))'!F26+'111 (211(3мес))'!F26</f>
        <v>13980</v>
      </c>
      <c r="G26" s="36">
        <f>'111 (211(9мес))'!G26+'111 (211(3мес))'!G26</f>
        <v>0</v>
      </c>
      <c r="H26" s="36">
        <f>'111 (211(9мес))'!H26+'111 (211(3мес))'!H26</f>
        <v>10280</v>
      </c>
      <c r="I26" s="36">
        <f>'111 (211(9мес))'!I26+'111 (211(3мес))'!I26</f>
        <v>23709.99</v>
      </c>
      <c r="J26" s="36">
        <f>'111 (211(9мес))'!J26+'111 (211(3мес))'!J26</f>
        <v>72780</v>
      </c>
      <c r="K26" s="36">
        <f t="shared" si="1"/>
        <v>96489.99</v>
      </c>
    </row>
    <row r="27" spans="2:12" ht="30" x14ac:dyDescent="0.25">
      <c r="B27" s="22">
        <v>11</v>
      </c>
      <c r="C27" s="4" t="s">
        <v>18</v>
      </c>
      <c r="D27" s="3">
        <v>1</v>
      </c>
      <c r="E27" s="36">
        <f t="shared" si="0"/>
        <v>24260</v>
      </c>
      <c r="F27" s="36">
        <f>'111 (211(9мес))'!F27+'111 (211(3мес))'!F27</f>
        <v>13980</v>
      </c>
      <c r="G27" s="36">
        <f>'111 (211(9мес))'!G27+'111 (211(3мес))'!G27</f>
        <v>0</v>
      </c>
      <c r="H27" s="36">
        <f>'111 (211(9мес))'!H27+'111 (211(3мес))'!H27</f>
        <v>10280</v>
      </c>
      <c r="I27" s="36">
        <f>'111 (211(9мес))'!I27+'111 (211(3мес))'!I27</f>
        <v>23709.99</v>
      </c>
      <c r="J27" s="36">
        <f>'111 (211(9мес))'!J27+'111 (211(3мес))'!J27</f>
        <v>145560</v>
      </c>
      <c r="K27" s="36">
        <f t="shared" si="1"/>
        <v>169269.99</v>
      </c>
    </row>
    <row r="28" spans="2:12" x14ac:dyDescent="0.25">
      <c r="B28" s="22">
        <v>12</v>
      </c>
      <c r="C28" s="4" t="s">
        <v>131</v>
      </c>
      <c r="D28" s="3">
        <v>0.25</v>
      </c>
      <c r="E28" s="36">
        <f t="shared" ref="E28:E44" si="2">SUM(F28:H28)*D28</f>
        <v>6065</v>
      </c>
      <c r="F28" s="36">
        <f>'111 (211(9мес))'!F28+'111 (211(3мес))'!F28</f>
        <v>13980</v>
      </c>
      <c r="G28" s="36">
        <f>'111 (211(9мес))'!G28+'111 (211(3мес))'!G28</f>
        <v>0</v>
      </c>
      <c r="H28" s="36">
        <f>'111 (211(9мес))'!H28+'111 (211(3мес))'!H28</f>
        <v>10280</v>
      </c>
      <c r="I28" s="36">
        <f>'111 (211(9мес))'!I28+'111 (211(3мес))'!I28</f>
        <v>0</v>
      </c>
      <c r="J28" s="36">
        <f>'111 (211(9мес))'!J28+'111 (211(3мес))'!J28</f>
        <v>54585</v>
      </c>
      <c r="K28" s="36">
        <f t="shared" si="1"/>
        <v>54585</v>
      </c>
    </row>
    <row r="29" spans="2:12" ht="30" x14ac:dyDescent="0.25">
      <c r="B29" s="22">
        <v>13</v>
      </c>
      <c r="C29" s="4" t="s">
        <v>19</v>
      </c>
      <c r="D29" s="3">
        <v>0.5</v>
      </c>
      <c r="E29" s="36">
        <f t="shared" si="2"/>
        <v>12130</v>
      </c>
      <c r="F29" s="36">
        <f>'111 (211(9мес))'!F29+'111 (211(3мес))'!F29</f>
        <v>13980</v>
      </c>
      <c r="G29" s="36">
        <f>'111 (211(9мес))'!G29+'111 (211(3мес))'!G29</f>
        <v>0</v>
      </c>
      <c r="H29" s="36">
        <f>'111 (211(9мес))'!H29+'111 (211(3мес))'!H29</f>
        <v>10280</v>
      </c>
      <c r="I29" s="36">
        <f>'111 (211(9мес))'!I29+'111 (211(3мес))'!I29</f>
        <v>23709.99</v>
      </c>
      <c r="J29" s="36">
        <f>'111 (211(9мес))'!J29+'111 (211(3мес))'!J29</f>
        <v>72780</v>
      </c>
      <c r="K29" s="36">
        <f t="shared" si="1"/>
        <v>96489.99</v>
      </c>
    </row>
    <row r="30" spans="2:12" x14ac:dyDescent="0.25">
      <c r="B30" s="22">
        <v>14</v>
      </c>
      <c r="C30" s="4" t="s">
        <v>20</v>
      </c>
      <c r="D30" s="3">
        <v>1</v>
      </c>
      <c r="E30" s="36">
        <f t="shared" si="2"/>
        <v>24260</v>
      </c>
      <c r="F30" s="36">
        <f>'111 (211(9мес))'!F30+'111 (211(3мес))'!F30</f>
        <v>12098</v>
      </c>
      <c r="G30" s="36">
        <f>'111 (211(9мес))'!G30+'111 (211(3мес))'!G30</f>
        <v>0</v>
      </c>
      <c r="H30" s="36">
        <f>'111 (211(9мес))'!H30+'111 (211(3мес))'!H30</f>
        <v>12162</v>
      </c>
      <c r="I30" s="36">
        <f>'111 (211(9мес))'!I30+'111 (211(3мес))'!I30</f>
        <v>33495.83</v>
      </c>
      <c r="J30" s="36">
        <f>'111 (211(9мес))'!J30+'111 (211(3мес))'!J30</f>
        <v>145560</v>
      </c>
      <c r="K30" s="36">
        <f t="shared" si="1"/>
        <v>179055.83000000002</v>
      </c>
    </row>
    <row r="31" spans="2:12" x14ac:dyDescent="0.25">
      <c r="B31" s="22">
        <v>15</v>
      </c>
      <c r="C31" s="4" t="s">
        <v>21</v>
      </c>
      <c r="D31" s="3">
        <v>1</v>
      </c>
      <c r="E31" s="36">
        <f t="shared" si="2"/>
        <v>24260</v>
      </c>
      <c r="F31" s="36">
        <f>'111 (211(9мес))'!F31+'111 (211(3мес))'!F31</f>
        <v>11371</v>
      </c>
      <c r="G31" s="36">
        <f>'111 (211(9мес))'!G31+'111 (211(3мес))'!G31</f>
        <v>0</v>
      </c>
      <c r="H31" s="36">
        <f>'111 (211(9мес))'!H31+'111 (211(3мес))'!H31</f>
        <v>12889</v>
      </c>
      <c r="I31" s="36">
        <f>'111 (211(9мес))'!I31+'111 (211(3мес))'!I31</f>
        <v>33495.83</v>
      </c>
      <c r="J31" s="36">
        <f>'111 (211(9мес))'!J31+'111 (211(3мес))'!J31</f>
        <v>145560</v>
      </c>
      <c r="K31" s="36">
        <f t="shared" si="1"/>
        <v>179055.83000000002</v>
      </c>
    </row>
    <row r="32" spans="2:12" x14ac:dyDescent="0.25">
      <c r="B32" s="22">
        <v>16</v>
      </c>
      <c r="C32" s="4" t="s">
        <v>22</v>
      </c>
      <c r="D32" s="3">
        <v>5</v>
      </c>
      <c r="E32" s="36">
        <f>SUM(F32:H32)*D32</f>
        <v>121300</v>
      </c>
      <c r="F32" s="36">
        <f>'111 (211(9мес))'!F32+'111 (211(3мес))'!F32</f>
        <v>9038</v>
      </c>
      <c r="G32" s="36">
        <f>'111 (211(9мес))'!G32+'111 (211(3мес))'!G32</f>
        <v>1541.85</v>
      </c>
      <c r="H32" s="36">
        <f>'111 (211(9мес))'!H32+'111 (211(3мес))'!H32</f>
        <v>13680.150000000001</v>
      </c>
      <c r="I32" s="36">
        <f>'111 (211(9мес))'!I32+'111 (211(3мес))'!I32</f>
        <v>65482.19</v>
      </c>
      <c r="J32" s="36">
        <f>'111 (211(9мес))'!J32+'111 (211(3мес))'!J32</f>
        <v>727800</v>
      </c>
      <c r="K32" s="36">
        <f t="shared" si="1"/>
        <v>793282.19</v>
      </c>
    </row>
    <row r="33" spans="2:12" ht="45" x14ac:dyDescent="0.25">
      <c r="B33" s="22">
        <v>17</v>
      </c>
      <c r="C33" s="5" t="s">
        <v>23</v>
      </c>
      <c r="D33" s="3">
        <v>0.5</v>
      </c>
      <c r="E33" s="36">
        <f t="shared" si="2"/>
        <v>12130</v>
      </c>
      <c r="F33" s="36">
        <f>'111 (211(9мес))'!F33+'111 (211(3мес))'!F33</f>
        <v>9038</v>
      </c>
      <c r="G33" s="36">
        <f>'111 (211(9мес))'!G33+'111 (211(3мес))'!G33</f>
        <v>0</v>
      </c>
      <c r="H33" s="36">
        <f>'111 (211(9мес))'!H33+'111 (211(3мес))'!H33</f>
        <v>15222</v>
      </c>
      <c r="I33" s="36">
        <f>'111 (211(9мес))'!I33+'111 (211(3мес))'!I33</f>
        <v>21473.06</v>
      </c>
      <c r="J33" s="36">
        <f>'111 (211(9мес))'!J33+'111 (211(3мес))'!J33</f>
        <v>72780</v>
      </c>
      <c r="K33" s="36">
        <f t="shared" si="1"/>
        <v>94253.06</v>
      </c>
    </row>
    <row r="34" spans="2:12" ht="45" x14ac:dyDescent="0.25">
      <c r="B34" s="22">
        <v>18</v>
      </c>
      <c r="C34" s="5" t="s">
        <v>24</v>
      </c>
      <c r="D34" s="3">
        <v>1</v>
      </c>
      <c r="E34" s="36">
        <f t="shared" si="2"/>
        <v>26304.75</v>
      </c>
      <c r="F34" s="36">
        <f>'111 (211(9мес))'!F34+'111 (211(3мес))'!F34</f>
        <v>19485</v>
      </c>
      <c r="G34" s="36">
        <f>'111 (211(9мес))'!G34+'111 (211(3мес))'!G34</f>
        <v>0</v>
      </c>
      <c r="H34" s="36">
        <f>'111 (211(9мес))'!H34+'111 (211(3мес))'!H34</f>
        <v>6819.75</v>
      </c>
      <c r="I34" s="36">
        <f>'111 (211(9мес))'!I34+'111 (211(3мес))'!I34</f>
        <v>23795.640000000003</v>
      </c>
      <c r="J34" s="36">
        <f>'111 (211(9мес))'!J34+'111 (211(3мес))'!J34</f>
        <v>156658.04999999999</v>
      </c>
      <c r="K34" s="36">
        <f t="shared" si="1"/>
        <v>180453.69</v>
      </c>
    </row>
    <row r="35" spans="2:12" ht="45" x14ac:dyDescent="0.25">
      <c r="B35" s="22">
        <v>19</v>
      </c>
      <c r="C35" s="5" t="s">
        <v>24</v>
      </c>
      <c r="D35" s="3">
        <v>0.5</v>
      </c>
      <c r="E35" s="36">
        <f t="shared" si="2"/>
        <v>13953.157999999999</v>
      </c>
      <c r="F35" s="36">
        <f>'111 (211(9мес))'!F35+'111 (211(3мес))'!F35</f>
        <v>19485</v>
      </c>
      <c r="G35" s="36">
        <f>'111 (211(9мес))'!G35+'111 (211(3мес))'!G35</f>
        <v>0</v>
      </c>
      <c r="H35" s="36">
        <f>'111 (211(9мес))'!H35+'111 (211(3мес))'!H35</f>
        <v>8421.3159999999989</v>
      </c>
      <c r="I35" s="36">
        <f>'111 (211(9мес))'!I35+'111 (211(3мес))'!I35</f>
        <v>21473.06</v>
      </c>
      <c r="J35" s="36">
        <f>'111 (211(9мес))'!J35+'111 (211(3мес))'!J35</f>
        <v>77904.074999999997</v>
      </c>
      <c r="K35" s="36">
        <f t="shared" si="1"/>
        <v>99377.134999999995</v>
      </c>
      <c r="L35" s="39"/>
    </row>
    <row r="36" spans="2:12" ht="30" x14ac:dyDescent="0.25">
      <c r="B36" s="22">
        <v>20</v>
      </c>
      <c r="C36" s="4" t="s">
        <v>25</v>
      </c>
      <c r="D36" s="3">
        <v>72</v>
      </c>
      <c r="E36" s="36">
        <f t="shared" si="2"/>
        <v>3096116.2576800003</v>
      </c>
      <c r="F36" s="36">
        <f>'111 (211(9мес))'!F36+'111 (211(3мес))'!F36</f>
        <v>22398</v>
      </c>
      <c r="G36" s="36">
        <f>'111 (211(9мес))'!G36+'111 (211(3мес))'!G36</f>
        <v>0</v>
      </c>
      <c r="H36" s="36">
        <f>'111 (211(9мес))'!H36+'111 (211(3мес))'!H36</f>
        <v>20603.614689999999</v>
      </c>
      <c r="I36" s="36">
        <f>'111 (211(9мес))'!I36+'111 (211(3мес))'!I36</f>
        <v>611268.25</v>
      </c>
      <c r="J36" s="36">
        <f>'111 (211(9мес))'!J36+'111 (211(3мес))'!J36</f>
        <v>18574220.671919998</v>
      </c>
      <c r="K36" s="36">
        <f t="shared" si="1"/>
        <v>19185488.921919998</v>
      </c>
    </row>
    <row r="37" spans="2:12" ht="30" x14ac:dyDescent="0.25">
      <c r="B37" s="22">
        <v>21</v>
      </c>
      <c r="C37" s="4" t="s">
        <v>26</v>
      </c>
      <c r="D37" s="3">
        <v>3</v>
      </c>
      <c r="E37" s="36">
        <f t="shared" si="2"/>
        <v>146181.24900000001</v>
      </c>
      <c r="F37" s="36">
        <f>'111 (211(9мес))'!F37+'111 (211(3мес))'!F37</f>
        <v>18782</v>
      </c>
      <c r="G37" s="36">
        <f>'111 (211(9мес))'!G37+'111 (211(3мес))'!G37</f>
        <v>2762.4470000000001</v>
      </c>
      <c r="H37" s="36">
        <f>'111 (211(9мес))'!H37+'111 (211(3мес))'!H37</f>
        <v>27182.635999999999</v>
      </c>
      <c r="I37" s="36">
        <f>'111 (211(9мес))'!I37+'111 (211(3мес))'!I37</f>
        <v>46633.05</v>
      </c>
      <c r="J37" s="36">
        <f>'111 (211(9мес))'!J37+'111 (211(3мес))'!J37</f>
        <v>868638.55499999993</v>
      </c>
      <c r="K37" s="36">
        <f t="shared" si="1"/>
        <v>915271.60499999998</v>
      </c>
    </row>
    <row r="38" spans="2:12" x14ac:dyDescent="0.25">
      <c r="B38" s="22">
        <v>22</v>
      </c>
      <c r="C38" s="4" t="s">
        <v>27</v>
      </c>
      <c r="D38" s="3">
        <v>4</v>
      </c>
      <c r="E38" s="36">
        <f t="shared" si="2"/>
        <v>189526.52000000002</v>
      </c>
      <c r="F38" s="36">
        <f>'111 (211(9мес))'!F38+'111 (211(3мес))'!F38</f>
        <v>14436</v>
      </c>
      <c r="G38" s="36">
        <f>'111 (211(9мес))'!G38+'111 (211(3мес))'!G38</f>
        <v>4024.0699999999997</v>
      </c>
      <c r="H38" s="36">
        <f>'111 (211(9мес))'!H38+'111 (211(3мес))'!H38</f>
        <v>28921.56</v>
      </c>
      <c r="I38" s="36">
        <f>'111 (211(9мес))'!I38+'111 (211(3мес))'!I38</f>
        <v>43181.120000000003</v>
      </c>
      <c r="J38" s="36">
        <f>'111 (211(9мес))'!J38+'111 (211(3мес))'!J38</f>
        <v>1128872.2799999998</v>
      </c>
      <c r="K38" s="36">
        <f t="shared" si="1"/>
        <v>1172053.3999999999</v>
      </c>
    </row>
    <row r="39" spans="2:12" x14ac:dyDescent="0.25">
      <c r="B39" s="22">
        <v>23</v>
      </c>
      <c r="C39" s="4" t="s">
        <v>28</v>
      </c>
      <c r="D39" s="3">
        <v>1</v>
      </c>
      <c r="E39" s="36">
        <f t="shared" si="2"/>
        <v>41785.929000000004</v>
      </c>
      <c r="F39" s="36">
        <f>'111 (211(9мес))'!F39+'111 (211(3мес))'!F39</f>
        <v>14436</v>
      </c>
      <c r="G39" s="36">
        <f>'111 (211(9мес))'!G39+'111 (211(3мес))'!G39</f>
        <v>0</v>
      </c>
      <c r="H39" s="36">
        <f>'111 (211(9мес))'!H39+'111 (211(3мес))'!H39</f>
        <v>27349.929</v>
      </c>
      <c r="I39" s="36">
        <f>'111 (211(9мес))'!I39+'111 (211(3мес))'!I39</f>
        <v>10795.28</v>
      </c>
      <c r="J39" s="36">
        <f>'111 (211(9мес))'!J39+'111 (211(3мес))'!J39</f>
        <v>250839.00900000002</v>
      </c>
      <c r="K39" s="36">
        <f t="shared" si="1"/>
        <v>261634.28900000002</v>
      </c>
    </row>
    <row r="40" spans="2:12" ht="59.25" customHeight="1" x14ac:dyDescent="0.25">
      <c r="B40" s="22">
        <v>24</v>
      </c>
      <c r="C40" s="5" t="s">
        <v>29</v>
      </c>
      <c r="D40" s="3">
        <v>1</v>
      </c>
      <c r="E40" s="36">
        <f t="shared" si="2"/>
        <v>24260</v>
      </c>
      <c r="F40" s="36">
        <f>'111 (211(9мес))'!F40+'111 (211(3мес))'!F40</f>
        <v>9563</v>
      </c>
      <c r="G40" s="36">
        <f>'111 (211(9мес))'!G40+'111 (211(3мес))'!G40</f>
        <v>0</v>
      </c>
      <c r="H40" s="36">
        <f>'111 (211(9мес))'!H40+'111 (211(3мес))'!H40</f>
        <v>14697</v>
      </c>
      <c r="I40" s="36">
        <f>'111 (211(9мес))'!I40+'111 (211(3мес))'!I40</f>
        <v>23709.99</v>
      </c>
      <c r="J40" s="36">
        <f>'111 (211(9мес))'!J40+'111 (211(3мес))'!J40</f>
        <v>145560</v>
      </c>
      <c r="K40" s="36">
        <f t="shared" si="1"/>
        <v>169269.99</v>
      </c>
    </row>
    <row r="41" spans="2:12" x14ac:dyDescent="0.25">
      <c r="B41" s="22">
        <v>25</v>
      </c>
      <c r="C41" s="4" t="s">
        <v>30</v>
      </c>
      <c r="D41" s="3">
        <v>2</v>
      </c>
      <c r="E41" s="36">
        <f t="shared" si="2"/>
        <v>48520</v>
      </c>
      <c r="F41" s="36">
        <f>'111 (211(9мес))'!F41+'111 (211(3мес))'!F41</f>
        <v>10124</v>
      </c>
      <c r="G41" s="36">
        <f>'111 (211(9мес))'!G41+'111 (211(3мес))'!G41</f>
        <v>1185.42</v>
      </c>
      <c r="H41" s="36">
        <f>'111 (211(9мес))'!H41+'111 (211(3мес))'!H41</f>
        <v>12950.58</v>
      </c>
      <c r="I41" s="36">
        <f>'111 (211(9мес))'!I41+'111 (211(3мес))'!I41</f>
        <v>38388.759999999995</v>
      </c>
      <c r="J41" s="36">
        <f>'111 (211(9мес))'!J41+'111 (211(3мес))'!J41</f>
        <v>291120</v>
      </c>
      <c r="K41" s="36">
        <f t="shared" si="1"/>
        <v>329508.76</v>
      </c>
    </row>
    <row r="42" spans="2:12" x14ac:dyDescent="0.25">
      <c r="B42" s="22">
        <v>26</v>
      </c>
      <c r="C42" s="4" t="s">
        <v>31</v>
      </c>
      <c r="D42" s="3">
        <v>2</v>
      </c>
      <c r="E42" s="36">
        <f t="shared" si="2"/>
        <v>48520</v>
      </c>
      <c r="F42" s="36">
        <f>'111 (211(9мес))'!F42+'111 (211(3мес))'!F42</f>
        <v>9563</v>
      </c>
      <c r="G42" s="36">
        <f>'111 (211(9мес))'!G42+'111 (211(3мес))'!G42</f>
        <v>1119.68</v>
      </c>
      <c r="H42" s="36">
        <f>'111 (211(9мес))'!H42+'111 (211(3мес))'!H42</f>
        <v>13577.32</v>
      </c>
      <c r="I42" s="36">
        <f>'111 (211(9мес))'!I42+'111 (211(3мес))'!I42</f>
        <v>38388.759999999995</v>
      </c>
      <c r="J42" s="36">
        <f>'111 (211(9мес))'!J42+'111 (211(3мес))'!J42</f>
        <v>291120</v>
      </c>
      <c r="K42" s="36">
        <f t="shared" si="1"/>
        <v>329508.76</v>
      </c>
    </row>
    <row r="43" spans="2:12" x14ac:dyDescent="0.25">
      <c r="B43" s="22">
        <v>27</v>
      </c>
      <c r="C43" s="4" t="s">
        <v>32</v>
      </c>
      <c r="D43" s="3">
        <v>0.5</v>
      </c>
      <c r="E43" s="36">
        <f t="shared" si="2"/>
        <v>12554.33</v>
      </c>
      <c r="F43" s="36">
        <f>'111 (211(9мес))'!F43+'111 (211(3мес))'!F43</f>
        <v>18599</v>
      </c>
      <c r="G43" s="36">
        <f>'111 (211(9мес))'!G43+'111 (211(3мес))'!G43</f>
        <v>0</v>
      </c>
      <c r="H43" s="36">
        <f>'111 (211(9мес))'!H43+'111 (211(3мес))'!H43</f>
        <v>6509.66</v>
      </c>
      <c r="I43" s="36">
        <f>'111 (211(9мес))'!I43+'111 (211(3мес))'!I43</f>
        <v>23709.99</v>
      </c>
      <c r="J43" s="36">
        <f>'111 (211(9мес))'!J43+'111 (211(3мес))'!J43</f>
        <v>74769.09</v>
      </c>
      <c r="K43" s="36">
        <f t="shared" si="1"/>
        <v>98479.08</v>
      </c>
    </row>
    <row r="44" spans="2:12" x14ac:dyDescent="0.25">
      <c r="B44" s="22">
        <v>28</v>
      </c>
      <c r="C44" s="4" t="s">
        <v>33</v>
      </c>
      <c r="D44" s="3">
        <v>0.5</v>
      </c>
      <c r="E44" s="36">
        <f t="shared" si="2"/>
        <v>14210.67</v>
      </c>
      <c r="F44" s="36">
        <f>'111 (211(9мес))'!F44+'111 (211(3мес))'!F44</f>
        <v>20447</v>
      </c>
      <c r="G44" s="36">
        <f>'111 (211(9мес))'!G44+'111 (211(3мес))'!G44</f>
        <v>817.88</v>
      </c>
      <c r="H44" s="36">
        <f>'111 (211(9мес))'!H44+'111 (211(3мес))'!H44</f>
        <v>7156.46</v>
      </c>
      <c r="I44" s="36">
        <f>'111 (211(9мес))'!I44+'111 (211(3мес))'!I44</f>
        <v>0</v>
      </c>
      <c r="J44" s="36">
        <f>'111 (211(9мес))'!J44+'111 (211(3мес))'!J44</f>
        <v>84636.45</v>
      </c>
      <c r="K44" s="36">
        <f t="shared" si="1"/>
        <v>84636.45</v>
      </c>
    </row>
    <row r="45" spans="2:12" x14ac:dyDescent="0.25">
      <c r="B45" s="3"/>
      <c r="C45" s="3" t="s">
        <v>10</v>
      </c>
      <c r="D45" s="6">
        <f>SUM(D17:D44)</f>
        <v>108.75</v>
      </c>
      <c r="E45" s="6">
        <f>SUM(E17:E44)</f>
        <v>4186098.0153800002</v>
      </c>
      <c r="F45" s="6" t="s">
        <v>11</v>
      </c>
      <c r="G45" s="36">
        <f>SUM(G17:G44)</f>
        <v>11451.347</v>
      </c>
      <c r="H45" s="36">
        <f>SUM(H17:H44)</f>
        <v>373448.85239000001</v>
      </c>
      <c r="I45" s="36">
        <f>SUM(I17:I44)</f>
        <v>1556018.77</v>
      </c>
      <c r="J45" s="36">
        <f>SUM(J17:J44)</f>
        <v>25828159.424069997</v>
      </c>
      <c r="K45" s="36">
        <f>SUM(K17:K44)</f>
        <v>27384178.194069996</v>
      </c>
    </row>
    <row r="46" spans="2:12" x14ac:dyDescent="0.25">
      <c r="K46" s="39"/>
      <c r="L46" s="39"/>
    </row>
    <row r="48" spans="2:12" x14ac:dyDescent="0.25">
      <c r="J48" s="39"/>
    </row>
    <row r="49" spans="9:10" x14ac:dyDescent="0.25">
      <c r="I49" s="39"/>
      <c r="J49" s="39"/>
    </row>
  </sheetData>
  <mergeCells count="14">
    <mergeCell ref="J13:J15"/>
    <mergeCell ref="K13:K15"/>
    <mergeCell ref="E14:E15"/>
    <mergeCell ref="F14:H14"/>
    <mergeCell ref="C3:H3"/>
    <mergeCell ref="C6:H6"/>
    <mergeCell ref="B8:H8"/>
    <mergeCell ref="B9:J9"/>
    <mergeCell ref="C11:H11"/>
    <mergeCell ref="B13:B15"/>
    <mergeCell ref="C13:C15"/>
    <mergeCell ref="D13:D15"/>
    <mergeCell ref="E13:H13"/>
    <mergeCell ref="I13:I15"/>
  </mergeCells>
  <pageMargins left="0.7" right="0.7" top="0.32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48"/>
  <sheetViews>
    <sheetView view="pageBreakPreview" topLeftCell="A28" zoomScale="86" zoomScaleNormal="87" zoomScaleSheetLayoutView="86" workbookViewId="0">
      <selection activeCell="I48" sqref="I48"/>
    </sheetView>
  </sheetViews>
  <sheetFormatPr defaultRowHeight="15" x14ac:dyDescent="0.25"/>
  <cols>
    <col min="1" max="1" width="0.28515625" customWidth="1"/>
    <col min="2" max="2" width="7.85546875" customWidth="1"/>
    <col min="3" max="3" width="18.7109375" customWidth="1"/>
    <col min="4" max="4" width="10.7109375" customWidth="1"/>
    <col min="5" max="5" width="16.42578125" customWidth="1"/>
    <col min="6" max="6" width="14.85546875" customWidth="1"/>
    <col min="7" max="7" width="12.7109375" customWidth="1"/>
    <col min="8" max="9" width="17" customWidth="1"/>
    <col min="10" max="10" width="20" customWidth="1"/>
    <col min="11" max="11" width="30" customWidth="1"/>
    <col min="12" max="12" width="16.5703125" customWidth="1"/>
  </cols>
  <sheetData>
    <row r="3" spans="2:11" ht="45" customHeight="1" x14ac:dyDescent="0.25">
      <c r="C3" s="54" t="s">
        <v>128</v>
      </c>
      <c r="D3" s="54"/>
      <c r="E3" s="54"/>
      <c r="F3" s="54"/>
      <c r="G3" s="54"/>
      <c r="H3" s="54"/>
    </row>
    <row r="6" spans="2:11" x14ac:dyDescent="0.25">
      <c r="C6" s="55" t="s">
        <v>0</v>
      </c>
      <c r="D6" s="55"/>
      <c r="E6" s="55"/>
      <c r="F6" s="55"/>
      <c r="G6" s="55"/>
      <c r="H6" s="55"/>
    </row>
    <row r="8" spans="2:11" x14ac:dyDescent="0.25">
      <c r="B8" s="55" t="s">
        <v>125</v>
      </c>
      <c r="C8" s="55"/>
      <c r="D8" s="55"/>
      <c r="E8" s="55"/>
      <c r="F8" s="55"/>
      <c r="G8" s="55"/>
      <c r="H8" s="55"/>
    </row>
    <row r="9" spans="2:11" x14ac:dyDescent="0.25">
      <c r="B9" s="55" t="s">
        <v>66</v>
      </c>
      <c r="C9" s="55"/>
      <c r="D9" s="55"/>
      <c r="E9" s="55"/>
      <c r="F9" s="55"/>
      <c r="G9" s="55"/>
      <c r="H9" s="55"/>
      <c r="I9" s="55"/>
      <c r="J9" s="55"/>
    </row>
    <row r="10" spans="2:11" x14ac:dyDescent="0.25">
      <c r="F10" s="2"/>
    </row>
    <row r="11" spans="2:11" x14ac:dyDescent="0.25">
      <c r="C11" s="55" t="s">
        <v>75</v>
      </c>
      <c r="D11" s="55"/>
      <c r="E11" s="55"/>
      <c r="F11" s="55"/>
      <c r="G11" s="55"/>
      <c r="H11" s="55"/>
    </row>
    <row r="13" spans="2:11" ht="33.75" customHeight="1" x14ac:dyDescent="0.25">
      <c r="B13" s="56" t="s">
        <v>1</v>
      </c>
      <c r="C13" s="59" t="s">
        <v>2</v>
      </c>
      <c r="D13" s="59" t="s">
        <v>3</v>
      </c>
      <c r="E13" s="60" t="s">
        <v>6</v>
      </c>
      <c r="F13" s="60"/>
      <c r="G13" s="60"/>
      <c r="H13" s="60"/>
      <c r="I13" s="59" t="s">
        <v>118</v>
      </c>
      <c r="J13" s="48" t="s">
        <v>119</v>
      </c>
      <c r="K13" s="48" t="s">
        <v>133</v>
      </c>
    </row>
    <row r="14" spans="2:11" x14ac:dyDescent="0.25">
      <c r="B14" s="57"/>
      <c r="C14" s="57"/>
      <c r="D14" s="57"/>
      <c r="E14" s="51" t="s">
        <v>4</v>
      </c>
      <c r="F14" s="53" t="s">
        <v>5</v>
      </c>
      <c r="G14" s="53"/>
      <c r="H14" s="53"/>
      <c r="I14" s="57"/>
      <c r="J14" s="49"/>
      <c r="K14" s="49"/>
    </row>
    <row r="15" spans="2:11" ht="60" x14ac:dyDescent="0.25">
      <c r="B15" s="58"/>
      <c r="C15" s="58"/>
      <c r="D15" s="58"/>
      <c r="E15" s="52"/>
      <c r="F15" s="42" t="s">
        <v>7</v>
      </c>
      <c r="G15" s="42" t="s">
        <v>8</v>
      </c>
      <c r="H15" s="42" t="s">
        <v>9</v>
      </c>
      <c r="I15" s="58"/>
      <c r="J15" s="50"/>
      <c r="K15" s="50"/>
    </row>
    <row r="16" spans="2:11" x14ac:dyDescent="0.25"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</row>
    <row r="17" spans="2:12" x14ac:dyDescent="0.25">
      <c r="B17" s="22">
        <v>1</v>
      </c>
      <c r="C17" s="4" t="s">
        <v>12</v>
      </c>
      <c r="D17" s="3">
        <v>1</v>
      </c>
      <c r="E17" s="36">
        <f t="shared" ref="E17:E43" si="0">SUM(F17:H17)*D17</f>
        <v>28675.200000000001</v>
      </c>
      <c r="F17" s="36">
        <v>23896</v>
      </c>
      <c r="G17" s="36"/>
      <c r="H17" s="36">
        <v>4779.2</v>
      </c>
      <c r="I17" s="36">
        <v>51615.56</v>
      </c>
      <c r="J17" s="36">
        <f>E17*9</f>
        <v>258076.80000000002</v>
      </c>
      <c r="K17" s="36">
        <f>I17+J17</f>
        <v>309692.36</v>
      </c>
    </row>
    <row r="18" spans="2:12" ht="30" x14ac:dyDescent="0.25">
      <c r="B18" s="22">
        <v>2</v>
      </c>
      <c r="C18" s="4" t="s">
        <v>13</v>
      </c>
      <c r="D18" s="3">
        <v>1</v>
      </c>
      <c r="E18" s="36">
        <f t="shared" si="0"/>
        <v>29034.45</v>
      </c>
      <c r="F18" s="36">
        <v>21507</v>
      </c>
      <c r="G18" s="36"/>
      <c r="H18" s="36">
        <v>7527.45</v>
      </c>
      <c r="I18" s="36">
        <v>46454</v>
      </c>
      <c r="J18" s="36">
        <f>E18*9</f>
        <v>261310.05000000002</v>
      </c>
      <c r="K18" s="36">
        <f>I18+J18</f>
        <v>307764.05000000005</v>
      </c>
      <c r="L18" s="39"/>
    </row>
    <row r="19" spans="2:12" x14ac:dyDescent="0.25">
      <c r="B19" s="22">
        <v>3</v>
      </c>
      <c r="C19" s="4" t="s">
        <v>14</v>
      </c>
      <c r="D19" s="3">
        <v>1</v>
      </c>
      <c r="E19" s="36">
        <f t="shared" si="0"/>
        <v>26883.75</v>
      </c>
      <c r="F19" s="36">
        <v>21507</v>
      </c>
      <c r="G19" s="36"/>
      <c r="H19" s="36">
        <v>5376.75</v>
      </c>
      <c r="I19" s="36">
        <v>46454</v>
      </c>
      <c r="J19" s="36">
        <f>E19*9</f>
        <v>241953.75</v>
      </c>
      <c r="K19" s="36">
        <f t="shared" ref="K19:K43" si="1">I19+J19</f>
        <v>288407.75</v>
      </c>
      <c r="L19" s="44"/>
    </row>
    <row r="20" spans="2:12" ht="30" x14ac:dyDescent="0.25">
      <c r="B20" s="22">
        <v>4</v>
      </c>
      <c r="C20" s="4" t="s">
        <v>15</v>
      </c>
      <c r="D20" s="3">
        <v>4</v>
      </c>
      <c r="E20" s="36">
        <f>SUM(F20:H20)</f>
        <v>16509.150000000001</v>
      </c>
      <c r="F20" s="36">
        <v>12229</v>
      </c>
      <c r="G20" s="36"/>
      <c r="H20" s="36">
        <v>4280.1499999999996</v>
      </c>
      <c r="I20" s="36">
        <v>126611.84</v>
      </c>
      <c r="J20" s="36">
        <f>E20*9*D20</f>
        <v>594329.4</v>
      </c>
      <c r="K20" s="36">
        <f>I20+J20</f>
        <v>720941.24</v>
      </c>
    </row>
    <row r="21" spans="2:12" ht="30" x14ac:dyDescent="0.25">
      <c r="B21" s="22">
        <v>5</v>
      </c>
      <c r="C21" s="4" t="s">
        <v>16</v>
      </c>
      <c r="D21" s="3">
        <v>1</v>
      </c>
      <c r="E21" s="36">
        <f t="shared" si="0"/>
        <v>12130</v>
      </c>
      <c r="F21" s="36">
        <v>6261</v>
      </c>
      <c r="G21" s="36"/>
      <c r="H21" s="36">
        <v>5869</v>
      </c>
      <c r="I21" s="36">
        <v>19571.68</v>
      </c>
      <c r="J21" s="36">
        <f t="shared" ref="J21:J31" si="2">E21*9</f>
        <v>109170</v>
      </c>
      <c r="K21" s="36">
        <f>I21+J21</f>
        <v>128741.68</v>
      </c>
      <c r="L21" s="39"/>
    </row>
    <row r="22" spans="2:12" x14ac:dyDescent="0.25">
      <c r="B22" s="22">
        <v>6</v>
      </c>
      <c r="C22" s="4" t="s">
        <v>17</v>
      </c>
      <c r="D22" s="3">
        <v>0.5</v>
      </c>
      <c r="E22" s="36">
        <f>SUM(F22:H22)*D22</f>
        <v>6065</v>
      </c>
      <c r="F22" s="36">
        <v>4923</v>
      </c>
      <c r="G22" s="36"/>
      <c r="H22" s="36">
        <v>7207</v>
      </c>
      <c r="I22" s="36">
        <v>9785.84</v>
      </c>
      <c r="J22" s="36">
        <f t="shared" si="2"/>
        <v>54585</v>
      </c>
      <c r="K22" s="36">
        <f>I22+J22</f>
        <v>64370.84</v>
      </c>
    </row>
    <row r="23" spans="2:12" x14ac:dyDescent="0.25">
      <c r="B23" s="22">
        <v>7</v>
      </c>
      <c r="C23" s="4" t="s">
        <v>34</v>
      </c>
      <c r="D23" s="3">
        <v>0.75</v>
      </c>
      <c r="E23" s="36">
        <f t="shared" si="0"/>
        <v>8953.7092499999999</v>
      </c>
      <c r="F23" s="36">
        <v>6887</v>
      </c>
      <c r="G23" s="36"/>
      <c r="H23" s="36">
        <v>5051.2790000000005</v>
      </c>
      <c r="I23" s="36">
        <v>14678.76</v>
      </c>
      <c r="J23" s="36">
        <f t="shared" si="2"/>
        <v>80583.383249999999</v>
      </c>
      <c r="K23" s="36">
        <f t="shared" si="1"/>
        <v>95262.143249999994</v>
      </c>
    </row>
    <row r="24" spans="2:12" x14ac:dyDescent="0.25">
      <c r="B24" s="22">
        <v>8</v>
      </c>
      <c r="C24" s="4" t="s">
        <v>34</v>
      </c>
      <c r="D24" s="3">
        <v>1.5</v>
      </c>
      <c r="E24" s="36">
        <f t="shared" si="0"/>
        <v>18195</v>
      </c>
      <c r="F24" s="36">
        <v>6887</v>
      </c>
      <c r="G24" s="36"/>
      <c r="H24" s="36">
        <v>5243</v>
      </c>
      <c r="I24" s="36">
        <v>44036.28</v>
      </c>
      <c r="J24" s="36">
        <f t="shared" si="2"/>
        <v>163755</v>
      </c>
      <c r="K24" s="36">
        <f>I24+J24</f>
        <v>207791.28</v>
      </c>
    </row>
    <row r="25" spans="2:12" ht="30" x14ac:dyDescent="0.25">
      <c r="B25" s="22">
        <v>9</v>
      </c>
      <c r="C25" s="4" t="s">
        <v>121</v>
      </c>
      <c r="D25" s="3">
        <v>0.5</v>
      </c>
      <c r="E25" s="36">
        <f t="shared" si="0"/>
        <v>6065</v>
      </c>
      <c r="F25" s="36">
        <v>6887</v>
      </c>
      <c r="G25" s="36"/>
      <c r="H25" s="36">
        <v>5243</v>
      </c>
      <c r="I25" s="36"/>
      <c r="J25" s="36">
        <f t="shared" si="2"/>
        <v>54585</v>
      </c>
      <c r="K25" s="36">
        <f t="shared" si="1"/>
        <v>54585</v>
      </c>
    </row>
    <row r="26" spans="2:12" ht="30" x14ac:dyDescent="0.25">
      <c r="B26" s="22">
        <v>10</v>
      </c>
      <c r="C26" s="4" t="s">
        <v>122</v>
      </c>
      <c r="D26" s="3">
        <v>0.5</v>
      </c>
      <c r="E26" s="36">
        <f t="shared" si="0"/>
        <v>6065</v>
      </c>
      <c r="F26" s="36">
        <v>6887</v>
      </c>
      <c r="G26" s="36"/>
      <c r="H26" s="36">
        <v>5243</v>
      </c>
      <c r="I26" s="36">
        <v>19571.68</v>
      </c>
      <c r="J26" s="36">
        <f t="shared" si="2"/>
        <v>54585</v>
      </c>
      <c r="K26" s="36">
        <f t="shared" si="1"/>
        <v>74156.679999999993</v>
      </c>
    </row>
    <row r="27" spans="2:12" ht="30" x14ac:dyDescent="0.25">
      <c r="B27" s="22">
        <v>11</v>
      </c>
      <c r="C27" s="4" t="s">
        <v>18</v>
      </c>
      <c r="D27" s="3">
        <v>1</v>
      </c>
      <c r="E27" s="36">
        <f t="shared" si="0"/>
        <v>12130</v>
      </c>
      <c r="F27" s="36">
        <v>6887</v>
      </c>
      <c r="G27" s="36"/>
      <c r="H27" s="36">
        <v>5243</v>
      </c>
      <c r="I27" s="36">
        <v>19571.68</v>
      </c>
      <c r="J27" s="36">
        <f t="shared" si="2"/>
        <v>109170</v>
      </c>
      <c r="K27" s="36">
        <f t="shared" si="1"/>
        <v>128741.68</v>
      </c>
    </row>
    <row r="28" spans="2:12" x14ac:dyDescent="0.25">
      <c r="B28" s="22">
        <v>12</v>
      </c>
      <c r="C28" s="4" t="s">
        <v>131</v>
      </c>
      <c r="D28" s="3">
        <v>0.25</v>
      </c>
      <c r="E28" s="36">
        <f t="shared" ref="E28" si="3">SUM(F28:H28)*D28</f>
        <v>3032.5</v>
      </c>
      <c r="F28" s="36">
        <v>6887</v>
      </c>
      <c r="G28" s="36"/>
      <c r="H28" s="36">
        <v>5243</v>
      </c>
      <c r="I28" s="36"/>
      <c r="J28" s="36">
        <f t="shared" ref="J28" si="4">E28*9</f>
        <v>27292.5</v>
      </c>
      <c r="K28" s="36">
        <f t="shared" ref="K28" si="5">I28+J28</f>
        <v>27292.5</v>
      </c>
    </row>
    <row r="29" spans="2:12" ht="30" x14ac:dyDescent="0.25">
      <c r="B29" s="22">
        <v>13</v>
      </c>
      <c r="C29" s="4" t="s">
        <v>19</v>
      </c>
      <c r="D29" s="3">
        <v>0.5</v>
      </c>
      <c r="E29" s="36">
        <f t="shared" si="0"/>
        <v>6065</v>
      </c>
      <c r="F29" s="36">
        <v>6887</v>
      </c>
      <c r="G29" s="36"/>
      <c r="H29" s="36">
        <v>5243</v>
      </c>
      <c r="I29" s="36">
        <v>19571.68</v>
      </c>
      <c r="J29" s="36">
        <f t="shared" si="2"/>
        <v>54585</v>
      </c>
      <c r="K29" s="36">
        <f t="shared" si="1"/>
        <v>74156.679999999993</v>
      </c>
    </row>
    <row r="30" spans="2:12" x14ac:dyDescent="0.25">
      <c r="B30" s="22">
        <v>14</v>
      </c>
      <c r="C30" s="4" t="s">
        <v>20</v>
      </c>
      <c r="D30" s="3">
        <v>1</v>
      </c>
      <c r="E30" s="36">
        <f t="shared" si="0"/>
        <v>12130</v>
      </c>
      <c r="F30" s="36">
        <v>5960</v>
      </c>
      <c r="G30" s="36"/>
      <c r="H30" s="36">
        <v>6170</v>
      </c>
      <c r="I30" s="36">
        <v>29357.52</v>
      </c>
      <c r="J30" s="36">
        <f t="shared" si="2"/>
        <v>109170</v>
      </c>
      <c r="K30" s="36">
        <f t="shared" si="1"/>
        <v>138527.51999999999</v>
      </c>
    </row>
    <row r="31" spans="2:12" x14ac:dyDescent="0.25">
      <c r="B31" s="22">
        <v>15</v>
      </c>
      <c r="C31" s="4" t="s">
        <v>21</v>
      </c>
      <c r="D31" s="3">
        <v>1</v>
      </c>
      <c r="E31" s="36">
        <f t="shared" si="0"/>
        <v>12130</v>
      </c>
      <c r="F31" s="36">
        <v>5601</v>
      </c>
      <c r="G31" s="36"/>
      <c r="H31" s="36">
        <v>6529</v>
      </c>
      <c r="I31" s="36">
        <v>29357.52</v>
      </c>
      <c r="J31" s="36">
        <f t="shared" si="2"/>
        <v>109170</v>
      </c>
      <c r="K31" s="36">
        <f t="shared" si="1"/>
        <v>138527.51999999999</v>
      </c>
    </row>
    <row r="32" spans="2:12" x14ac:dyDescent="0.25">
      <c r="B32" s="22">
        <v>16</v>
      </c>
      <c r="C32" s="4" t="s">
        <v>22</v>
      </c>
      <c r="D32" s="3">
        <v>5</v>
      </c>
      <c r="E32" s="36">
        <f>SUM(F32:H32)</f>
        <v>12130</v>
      </c>
      <c r="F32" s="36">
        <v>4452</v>
      </c>
      <c r="G32" s="36">
        <v>815.15</v>
      </c>
      <c r="H32" s="36">
        <v>6862.85</v>
      </c>
      <c r="I32" s="36">
        <v>48929.2</v>
      </c>
      <c r="J32" s="36">
        <f>E32*9*D32</f>
        <v>545850</v>
      </c>
      <c r="K32" s="36">
        <f t="shared" si="1"/>
        <v>594779.19999999995</v>
      </c>
    </row>
    <row r="33" spans="2:12" ht="45" x14ac:dyDescent="0.25">
      <c r="B33" s="22">
        <v>17</v>
      </c>
      <c r="C33" s="5" t="s">
        <v>23</v>
      </c>
      <c r="D33" s="3">
        <v>0.5</v>
      </c>
      <c r="E33" s="36">
        <f t="shared" si="0"/>
        <v>6065</v>
      </c>
      <c r="F33" s="36">
        <v>4452</v>
      </c>
      <c r="G33" s="36"/>
      <c r="H33" s="36">
        <v>7678</v>
      </c>
      <c r="I33" s="36">
        <v>19571.68</v>
      </c>
      <c r="J33" s="36">
        <f>E33*9</f>
        <v>54585</v>
      </c>
      <c r="K33" s="36">
        <f t="shared" si="1"/>
        <v>74156.679999999993</v>
      </c>
    </row>
    <row r="34" spans="2:12" ht="45" x14ac:dyDescent="0.25">
      <c r="B34" s="22">
        <v>18</v>
      </c>
      <c r="C34" s="5" t="s">
        <v>24</v>
      </c>
      <c r="D34" s="3">
        <v>1</v>
      </c>
      <c r="E34" s="36">
        <f t="shared" ref="E34" si="6">SUM(F34:H34)*D34</f>
        <v>12957.3</v>
      </c>
      <c r="F34" s="36">
        <v>9598</v>
      </c>
      <c r="G34" s="36"/>
      <c r="H34" s="36">
        <v>3359.3</v>
      </c>
      <c r="I34" s="36">
        <v>19657.330000000002</v>
      </c>
      <c r="J34" s="36">
        <f>E34*9</f>
        <v>116615.7</v>
      </c>
      <c r="K34" s="36">
        <f t="shared" si="1"/>
        <v>136273.03</v>
      </c>
    </row>
    <row r="35" spans="2:12" ht="45" x14ac:dyDescent="0.25">
      <c r="B35" s="22">
        <v>19</v>
      </c>
      <c r="C35" s="5" t="s">
        <v>24</v>
      </c>
      <c r="D35" s="3">
        <v>0.5</v>
      </c>
      <c r="E35" s="36">
        <f t="shared" si="0"/>
        <v>6007.4335000000001</v>
      </c>
      <c r="F35" s="36">
        <v>9598</v>
      </c>
      <c r="G35" s="36"/>
      <c r="H35" s="36">
        <v>2416.8670000000002</v>
      </c>
      <c r="I35" s="36">
        <v>19571.68</v>
      </c>
      <c r="J35" s="36">
        <f>E35*9</f>
        <v>54066.9015</v>
      </c>
      <c r="K35" s="36">
        <f t="shared" si="1"/>
        <v>73638.5815</v>
      </c>
      <c r="L35" s="39"/>
    </row>
    <row r="36" spans="2:12" ht="30" x14ac:dyDescent="0.25">
      <c r="B36" s="22">
        <v>20</v>
      </c>
      <c r="C36" s="4" t="s">
        <v>25</v>
      </c>
      <c r="D36" s="3">
        <v>72</v>
      </c>
      <c r="E36" s="36">
        <f>SUM(F36:H36)</f>
        <v>21495.073839999997</v>
      </c>
      <c r="F36" s="36">
        <v>11033</v>
      </c>
      <c r="G36" s="36"/>
      <c r="H36" s="36">
        <v>10462.073839999999</v>
      </c>
      <c r="I36" s="36">
        <v>460308.84</v>
      </c>
      <c r="J36" s="36">
        <f>E36*9*D36</f>
        <v>13928807.848319998</v>
      </c>
      <c r="K36" s="36">
        <f>I36+J36</f>
        <v>14389116.688319998</v>
      </c>
    </row>
    <row r="37" spans="2:12" ht="30" x14ac:dyDescent="0.25">
      <c r="B37" s="22">
        <v>21</v>
      </c>
      <c r="C37" s="4" t="s">
        <v>26</v>
      </c>
      <c r="D37" s="3">
        <v>3</v>
      </c>
      <c r="E37" s="36">
        <f t="shared" ref="E37:E42" si="7">SUM(F37:H37)</f>
        <v>23894.155999999999</v>
      </c>
      <c r="F37" s="36">
        <v>9252</v>
      </c>
      <c r="G37" s="36">
        <v>1224.21</v>
      </c>
      <c r="H37" s="36">
        <v>13417.946</v>
      </c>
      <c r="I37" s="36">
        <v>39693.78</v>
      </c>
      <c r="J37" s="36">
        <f>E37*9*D37</f>
        <v>645142.21199999994</v>
      </c>
      <c r="K37" s="36">
        <f>I37+J37</f>
        <v>684835.99199999997</v>
      </c>
    </row>
    <row r="38" spans="2:12" x14ac:dyDescent="0.25">
      <c r="B38" s="22">
        <v>22</v>
      </c>
      <c r="C38" s="4" t="s">
        <v>27</v>
      </c>
      <c r="D38" s="3">
        <v>4</v>
      </c>
      <c r="E38" s="36">
        <f t="shared" si="7"/>
        <v>23345.53</v>
      </c>
      <c r="F38" s="36">
        <v>7111</v>
      </c>
      <c r="G38" s="36">
        <v>2432</v>
      </c>
      <c r="H38" s="36">
        <v>13802.53</v>
      </c>
      <c r="I38" s="36">
        <v>36956.080000000002</v>
      </c>
      <c r="J38" s="36">
        <f>E38*9*D38</f>
        <v>840439.08</v>
      </c>
      <c r="K38" s="36">
        <f t="shared" si="1"/>
        <v>877395.15999999992</v>
      </c>
    </row>
    <row r="39" spans="2:12" x14ac:dyDescent="0.25">
      <c r="B39" s="22">
        <v>23</v>
      </c>
      <c r="C39" s="4" t="s">
        <v>28</v>
      </c>
      <c r="D39" s="3">
        <v>1</v>
      </c>
      <c r="E39" s="36">
        <f t="shared" si="7"/>
        <v>20913.537</v>
      </c>
      <c r="F39" s="36">
        <v>7111</v>
      </c>
      <c r="G39" s="36"/>
      <c r="H39" s="36">
        <v>13802.537</v>
      </c>
      <c r="I39" s="36">
        <v>9239.02</v>
      </c>
      <c r="J39" s="36">
        <f>E39*9</f>
        <v>188221.83300000001</v>
      </c>
      <c r="K39" s="36">
        <f t="shared" si="1"/>
        <v>197460.853</v>
      </c>
      <c r="L39" s="44"/>
    </row>
    <row r="40" spans="2:12" ht="59.25" customHeight="1" x14ac:dyDescent="0.25">
      <c r="B40" s="22">
        <v>24</v>
      </c>
      <c r="C40" s="5" t="s">
        <v>29</v>
      </c>
      <c r="D40" s="3">
        <v>1</v>
      </c>
      <c r="E40" s="36">
        <f t="shared" si="7"/>
        <v>12130</v>
      </c>
      <c r="F40" s="36">
        <v>4711</v>
      </c>
      <c r="G40" s="36"/>
      <c r="H40" s="36">
        <v>7419</v>
      </c>
      <c r="I40" s="36">
        <v>19571.68</v>
      </c>
      <c r="J40" s="36">
        <f>E40*9</f>
        <v>109170</v>
      </c>
      <c r="K40" s="36">
        <f t="shared" si="1"/>
        <v>128741.68</v>
      </c>
    </row>
    <row r="41" spans="2:12" x14ac:dyDescent="0.25">
      <c r="B41" s="22">
        <v>25</v>
      </c>
      <c r="C41" s="4" t="s">
        <v>30</v>
      </c>
      <c r="D41" s="3">
        <v>2</v>
      </c>
      <c r="E41" s="36">
        <f t="shared" si="7"/>
        <v>12130</v>
      </c>
      <c r="F41" s="36">
        <v>4987</v>
      </c>
      <c r="G41" s="36">
        <v>230.6</v>
      </c>
      <c r="H41" s="36">
        <v>6912.4</v>
      </c>
      <c r="I41" s="36">
        <v>34250.449999999997</v>
      </c>
      <c r="J41" s="36">
        <f>E41*9*D41</f>
        <v>218340</v>
      </c>
      <c r="K41" s="36">
        <f t="shared" si="1"/>
        <v>252590.45</v>
      </c>
    </row>
    <row r="42" spans="2:12" x14ac:dyDescent="0.25">
      <c r="B42" s="22">
        <v>26</v>
      </c>
      <c r="C42" s="4" t="s">
        <v>31</v>
      </c>
      <c r="D42" s="3">
        <v>2</v>
      </c>
      <c r="E42" s="36">
        <f t="shared" si="7"/>
        <v>12130</v>
      </c>
      <c r="F42" s="36">
        <v>4711</v>
      </c>
      <c r="G42" s="36">
        <v>217.84</v>
      </c>
      <c r="H42" s="36">
        <v>7201.16</v>
      </c>
      <c r="I42" s="36">
        <v>34250.449999999997</v>
      </c>
      <c r="J42" s="36">
        <f>E42*9*D42</f>
        <v>218340</v>
      </c>
      <c r="K42" s="36">
        <f t="shared" si="1"/>
        <v>252590.45</v>
      </c>
    </row>
    <row r="43" spans="2:12" x14ac:dyDescent="0.25">
      <c r="B43" s="22">
        <v>27</v>
      </c>
      <c r="C43" s="4" t="s">
        <v>32</v>
      </c>
      <c r="D43" s="3">
        <v>0.5</v>
      </c>
      <c r="E43" s="36">
        <f t="shared" si="0"/>
        <v>6184.35</v>
      </c>
      <c r="F43" s="36">
        <v>9162</v>
      </c>
      <c r="G43" s="36"/>
      <c r="H43" s="36">
        <v>3206.7</v>
      </c>
      <c r="I43" s="36">
        <v>19571.68</v>
      </c>
      <c r="J43" s="36">
        <f>E43*9</f>
        <v>55659.15</v>
      </c>
      <c r="K43" s="36">
        <f t="shared" si="1"/>
        <v>75230.83</v>
      </c>
    </row>
    <row r="44" spans="2:12" x14ac:dyDescent="0.25">
      <c r="B44" s="22">
        <v>28</v>
      </c>
      <c r="C44" s="4" t="s">
        <v>33</v>
      </c>
      <c r="D44" s="3">
        <v>0.5</v>
      </c>
      <c r="E44" s="36">
        <f>SUM(F44:H44)*D44</f>
        <v>7000.74</v>
      </c>
      <c r="F44" s="36">
        <v>10073</v>
      </c>
      <c r="G44" s="36">
        <v>402.92</v>
      </c>
      <c r="H44" s="36">
        <v>3525.56</v>
      </c>
      <c r="I44" s="36"/>
      <c r="J44" s="36">
        <f>E44*9</f>
        <v>63006.659999999996</v>
      </c>
      <c r="K44" s="36">
        <f>I44+J44</f>
        <v>63006.659999999996</v>
      </c>
    </row>
    <row r="45" spans="2:12" x14ac:dyDescent="0.25">
      <c r="B45" s="3"/>
      <c r="C45" s="3" t="s">
        <v>10</v>
      </c>
      <c r="D45" s="6">
        <f>SUM(D17:D44)</f>
        <v>108.5</v>
      </c>
      <c r="E45" s="6">
        <f>SUM(E17:E44)</f>
        <v>380446.87959000003</v>
      </c>
      <c r="F45" s="6" t="s">
        <v>11</v>
      </c>
      <c r="G45" s="36">
        <f>SUM(G17:G44)</f>
        <v>5322.7200000000012</v>
      </c>
      <c r="H45" s="36">
        <f>SUM(H17:H44)</f>
        <v>184314.75284000003</v>
      </c>
      <c r="I45" s="36">
        <f>SUM(I17:I44)</f>
        <v>1238209.9100000001</v>
      </c>
      <c r="J45" s="36">
        <f>SUM(J17:J44)</f>
        <v>19320565.268069997</v>
      </c>
      <c r="K45" s="36">
        <f>SUM(K17:K44)</f>
        <v>20558775.178069994</v>
      </c>
    </row>
    <row r="47" spans="2:12" x14ac:dyDescent="0.25">
      <c r="J47" s="39"/>
      <c r="K47" s="44"/>
    </row>
    <row r="48" spans="2:12" x14ac:dyDescent="0.25">
      <c r="I48" s="39"/>
      <c r="J48" s="39"/>
    </row>
  </sheetData>
  <mergeCells count="14">
    <mergeCell ref="J13:J15"/>
    <mergeCell ref="K13:K15"/>
    <mergeCell ref="E14:E15"/>
    <mergeCell ref="F14:H14"/>
    <mergeCell ref="C3:H3"/>
    <mergeCell ref="C6:H6"/>
    <mergeCell ref="B8:H8"/>
    <mergeCell ref="B9:J9"/>
    <mergeCell ref="C11:H11"/>
    <mergeCell ref="B13:B15"/>
    <mergeCell ref="C13:C15"/>
    <mergeCell ref="D13:D15"/>
    <mergeCell ref="E13:H13"/>
    <mergeCell ref="I13:I15"/>
  </mergeCells>
  <pageMargins left="0.7" right="0.7" top="0.32" bottom="0.75" header="0.3" footer="0.3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49"/>
  <sheetViews>
    <sheetView view="pageBreakPreview" topLeftCell="A28" zoomScale="86" zoomScaleNormal="87" zoomScaleSheetLayoutView="86" workbookViewId="0">
      <selection activeCell="I49" sqref="I49"/>
    </sheetView>
  </sheetViews>
  <sheetFormatPr defaultRowHeight="15" x14ac:dyDescent="0.25"/>
  <cols>
    <col min="1" max="1" width="0.28515625" customWidth="1"/>
    <col min="2" max="2" width="7.85546875" customWidth="1"/>
    <col min="3" max="3" width="18.7109375" customWidth="1"/>
    <col min="4" max="4" width="10.7109375" customWidth="1"/>
    <col min="5" max="5" width="16.42578125" customWidth="1"/>
    <col min="6" max="6" width="14.85546875" customWidth="1"/>
    <col min="7" max="7" width="12.7109375" customWidth="1"/>
    <col min="8" max="9" width="17" customWidth="1"/>
    <col min="10" max="10" width="20" customWidth="1"/>
    <col min="11" max="11" width="30" customWidth="1"/>
    <col min="12" max="12" width="16.5703125" customWidth="1"/>
  </cols>
  <sheetData>
    <row r="3" spans="2:11" ht="45" customHeight="1" x14ac:dyDescent="0.25">
      <c r="C3" s="54" t="s">
        <v>128</v>
      </c>
      <c r="D3" s="54"/>
      <c r="E3" s="54"/>
      <c r="F3" s="54"/>
      <c r="G3" s="54"/>
      <c r="H3" s="54"/>
    </row>
    <row r="6" spans="2:11" x14ac:dyDescent="0.25">
      <c r="C6" s="55" t="s">
        <v>0</v>
      </c>
      <c r="D6" s="55"/>
      <c r="E6" s="55"/>
      <c r="F6" s="55"/>
      <c r="G6" s="55"/>
      <c r="H6" s="55"/>
    </row>
    <row r="8" spans="2:11" x14ac:dyDescent="0.25">
      <c r="B8" s="55" t="s">
        <v>125</v>
      </c>
      <c r="C8" s="55"/>
      <c r="D8" s="55"/>
      <c r="E8" s="55"/>
      <c r="F8" s="55"/>
      <c r="G8" s="55"/>
      <c r="H8" s="55"/>
    </row>
    <row r="9" spans="2:11" x14ac:dyDescent="0.25">
      <c r="B9" s="55" t="s">
        <v>66</v>
      </c>
      <c r="C9" s="55"/>
      <c r="D9" s="55"/>
      <c r="E9" s="55"/>
      <c r="F9" s="55"/>
      <c r="G9" s="55"/>
      <c r="H9" s="55"/>
      <c r="I9" s="55"/>
      <c r="J9" s="55"/>
    </row>
    <row r="10" spans="2:11" x14ac:dyDescent="0.25">
      <c r="F10" s="2"/>
    </row>
    <row r="11" spans="2:11" x14ac:dyDescent="0.25">
      <c r="C11" s="55" t="s">
        <v>75</v>
      </c>
      <c r="D11" s="55"/>
      <c r="E11" s="55"/>
      <c r="F11" s="55"/>
      <c r="G11" s="55"/>
      <c r="H11" s="55"/>
    </row>
    <row r="13" spans="2:11" ht="33.75" customHeight="1" x14ac:dyDescent="0.25">
      <c r="B13" s="56" t="s">
        <v>1</v>
      </c>
      <c r="C13" s="59" t="s">
        <v>2</v>
      </c>
      <c r="D13" s="59" t="s">
        <v>3</v>
      </c>
      <c r="E13" s="60" t="s">
        <v>6</v>
      </c>
      <c r="F13" s="60"/>
      <c r="G13" s="60"/>
      <c r="H13" s="60"/>
      <c r="I13" s="59" t="s">
        <v>118</v>
      </c>
      <c r="J13" s="48" t="s">
        <v>138</v>
      </c>
      <c r="K13" s="48" t="s">
        <v>137</v>
      </c>
    </row>
    <row r="14" spans="2:11" x14ac:dyDescent="0.25">
      <c r="B14" s="57"/>
      <c r="C14" s="57"/>
      <c r="D14" s="57"/>
      <c r="E14" s="51" t="s">
        <v>4</v>
      </c>
      <c r="F14" s="53" t="s">
        <v>5</v>
      </c>
      <c r="G14" s="53"/>
      <c r="H14" s="53"/>
      <c r="I14" s="57"/>
      <c r="J14" s="49"/>
      <c r="K14" s="49"/>
    </row>
    <row r="15" spans="2:11" ht="60" x14ac:dyDescent="0.25">
      <c r="B15" s="58"/>
      <c r="C15" s="58"/>
      <c r="D15" s="58"/>
      <c r="E15" s="52"/>
      <c r="F15" s="37" t="s">
        <v>7</v>
      </c>
      <c r="G15" s="37" t="s">
        <v>8</v>
      </c>
      <c r="H15" s="37" t="s">
        <v>9</v>
      </c>
      <c r="I15" s="58"/>
      <c r="J15" s="50"/>
      <c r="K15" s="50"/>
    </row>
    <row r="16" spans="2:11" x14ac:dyDescent="0.25"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</row>
    <row r="17" spans="2:12" x14ac:dyDescent="0.25">
      <c r="B17" s="22">
        <v>1</v>
      </c>
      <c r="C17" s="4" t="s">
        <v>12</v>
      </c>
      <c r="D17" s="3">
        <v>1</v>
      </c>
      <c r="E17" s="36">
        <f t="shared" ref="E17:E43" si="0">SUM(F17:H17)*D17</f>
        <v>30766.25</v>
      </c>
      <c r="F17" s="36">
        <v>24613</v>
      </c>
      <c r="G17" s="36"/>
      <c r="H17" s="36">
        <v>6153.25</v>
      </c>
      <c r="I17" s="36">
        <v>13844.96</v>
      </c>
      <c r="J17" s="36">
        <f>E17*3</f>
        <v>92298.75</v>
      </c>
      <c r="K17" s="36">
        <f>I17+J17</f>
        <v>106143.70999999999</v>
      </c>
    </row>
    <row r="18" spans="2:12" ht="30" x14ac:dyDescent="0.25">
      <c r="B18" s="22">
        <v>2</v>
      </c>
      <c r="C18" s="4" t="s">
        <v>13</v>
      </c>
      <c r="D18" s="3">
        <v>1</v>
      </c>
      <c r="E18" s="36">
        <f t="shared" si="0"/>
        <v>29905.200000000001</v>
      </c>
      <c r="F18" s="36">
        <v>22152</v>
      </c>
      <c r="G18" s="36"/>
      <c r="H18" s="36">
        <v>7753.2</v>
      </c>
      <c r="I18" s="36">
        <v>9420.77</v>
      </c>
      <c r="J18" s="36">
        <f>E18*3</f>
        <v>89715.6</v>
      </c>
      <c r="K18" s="36">
        <f>I18+J18</f>
        <v>99136.37000000001</v>
      </c>
    </row>
    <row r="19" spans="2:12" x14ac:dyDescent="0.25">
      <c r="B19" s="22">
        <v>3</v>
      </c>
      <c r="C19" s="4" t="s">
        <v>14</v>
      </c>
      <c r="D19" s="3">
        <v>1</v>
      </c>
      <c r="E19" s="36">
        <f t="shared" si="0"/>
        <v>27690</v>
      </c>
      <c r="F19" s="36">
        <v>22152</v>
      </c>
      <c r="G19" s="36"/>
      <c r="H19" s="36">
        <v>5538</v>
      </c>
      <c r="I19" s="36">
        <v>9420.77</v>
      </c>
      <c r="J19" s="36">
        <f>E19*3</f>
        <v>83070</v>
      </c>
      <c r="K19" s="36">
        <f t="shared" ref="K19:K43" si="1">I19+J19</f>
        <v>92490.77</v>
      </c>
    </row>
    <row r="20" spans="2:12" ht="30" x14ac:dyDescent="0.25">
      <c r="B20" s="22">
        <v>4</v>
      </c>
      <c r="C20" s="4" t="s">
        <v>15</v>
      </c>
      <c r="D20" s="3">
        <v>4</v>
      </c>
      <c r="E20" s="36">
        <f>SUM(F20:H20)</f>
        <v>17003.2477</v>
      </c>
      <c r="F20" s="36">
        <v>12595</v>
      </c>
      <c r="G20" s="36"/>
      <c r="H20" s="36">
        <v>4408.2476999999999</v>
      </c>
      <c r="I20" s="36">
        <v>37683.08</v>
      </c>
      <c r="J20" s="36">
        <f>E20*3*D20</f>
        <v>204038.9724</v>
      </c>
      <c r="K20" s="36">
        <f>I20+J20</f>
        <v>241722.05239999999</v>
      </c>
      <c r="L20" s="44"/>
    </row>
    <row r="21" spans="2:12" ht="30" x14ac:dyDescent="0.25">
      <c r="B21" s="22">
        <v>5</v>
      </c>
      <c r="C21" s="4" t="s">
        <v>16</v>
      </c>
      <c r="D21" s="3">
        <v>1</v>
      </c>
      <c r="E21" s="36">
        <f t="shared" si="0"/>
        <v>12130</v>
      </c>
      <c r="F21" s="36">
        <v>6449</v>
      </c>
      <c r="G21" s="36"/>
      <c r="H21" s="36">
        <v>5681</v>
      </c>
      <c r="I21" s="36">
        <v>4138.3100000000004</v>
      </c>
      <c r="J21" s="36">
        <f t="shared" ref="J21:J31" si="2">E21*3</f>
        <v>36390</v>
      </c>
      <c r="K21" s="36">
        <f>I21+J21</f>
        <v>40528.31</v>
      </c>
    </row>
    <row r="22" spans="2:12" x14ac:dyDescent="0.25">
      <c r="B22" s="22">
        <v>6</v>
      </c>
      <c r="C22" s="4" t="s">
        <v>17</v>
      </c>
      <c r="D22" s="3">
        <v>0.5</v>
      </c>
      <c r="E22" s="36">
        <f t="shared" si="0"/>
        <v>6065</v>
      </c>
      <c r="F22" s="36">
        <v>5071</v>
      </c>
      <c r="G22" s="36"/>
      <c r="H22" s="36">
        <v>7059</v>
      </c>
      <c r="I22" s="36">
        <v>4138.3100000000004</v>
      </c>
      <c r="J22" s="36">
        <f t="shared" si="2"/>
        <v>18195</v>
      </c>
      <c r="K22" s="36">
        <f>I22+J22</f>
        <v>22333.31</v>
      </c>
    </row>
    <row r="23" spans="2:12" x14ac:dyDescent="0.25">
      <c r="B23" s="22">
        <v>7</v>
      </c>
      <c r="C23" s="4" t="s">
        <v>34</v>
      </c>
      <c r="D23" s="3">
        <v>0.75</v>
      </c>
      <c r="E23" s="36">
        <f t="shared" si="0"/>
        <v>10526.512500000001</v>
      </c>
      <c r="F23" s="36">
        <v>7093</v>
      </c>
      <c r="G23" s="36"/>
      <c r="H23" s="36">
        <v>6942.35</v>
      </c>
      <c r="I23" s="36">
        <v>4138.3100000000004</v>
      </c>
      <c r="J23" s="36">
        <f t="shared" si="2"/>
        <v>31579.537500000002</v>
      </c>
      <c r="K23" s="36">
        <f t="shared" si="1"/>
        <v>35717.847500000003</v>
      </c>
    </row>
    <row r="24" spans="2:12" x14ac:dyDescent="0.25">
      <c r="B24" s="22">
        <v>8</v>
      </c>
      <c r="C24" s="4" t="s">
        <v>34</v>
      </c>
      <c r="D24" s="3">
        <v>1.5</v>
      </c>
      <c r="E24" s="36">
        <f t="shared" si="0"/>
        <v>18195</v>
      </c>
      <c r="F24" s="36">
        <v>7093</v>
      </c>
      <c r="G24" s="36"/>
      <c r="H24" s="36">
        <v>5037</v>
      </c>
      <c r="I24" s="36">
        <v>7605.52</v>
      </c>
      <c r="J24" s="36">
        <f t="shared" si="2"/>
        <v>54585</v>
      </c>
      <c r="K24" s="36">
        <f>I24+J24</f>
        <v>62190.520000000004</v>
      </c>
    </row>
    <row r="25" spans="2:12" ht="30" x14ac:dyDescent="0.25">
      <c r="B25" s="22">
        <v>9</v>
      </c>
      <c r="C25" s="4" t="s">
        <v>121</v>
      </c>
      <c r="D25" s="3">
        <v>0.5</v>
      </c>
      <c r="E25" s="36">
        <f t="shared" si="0"/>
        <v>6065</v>
      </c>
      <c r="F25" s="36">
        <v>7093</v>
      </c>
      <c r="G25" s="36"/>
      <c r="H25" s="36">
        <v>5037</v>
      </c>
      <c r="I25" s="36"/>
      <c r="J25" s="36">
        <f t="shared" si="2"/>
        <v>18195</v>
      </c>
      <c r="K25" s="36">
        <f t="shared" si="1"/>
        <v>18195</v>
      </c>
    </row>
    <row r="26" spans="2:12" ht="30" x14ac:dyDescent="0.25">
      <c r="B26" s="22">
        <v>10</v>
      </c>
      <c r="C26" s="4" t="s">
        <v>122</v>
      </c>
      <c r="D26" s="3">
        <v>0.5</v>
      </c>
      <c r="E26" s="36">
        <f t="shared" si="0"/>
        <v>6065</v>
      </c>
      <c r="F26" s="36">
        <v>7093</v>
      </c>
      <c r="G26" s="36"/>
      <c r="H26" s="36">
        <v>5037</v>
      </c>
      <c r="I26" s="36">
        <v>4138.3100000000004</v>
      </c>
      <c r="J26" s="36">
        <f t="shared" si="2"/>
        <v>18195</v>
      </c>
      <c r="K26" s="36">
        <f t="shared" ref="K26" si="3">I26+J26</f>
        <v>22333.31</v>
      </c>
    </row>
    <row r="27" spans="2:12" ht="30" x14ac:dyDescent="0.25">
      <c r="B27" s="22">
        <v>11</v>
      </c>
      <c r="C27" s="4" t="s">
        <v>18</v>
      </c>
      <c r="D27" s="3">
        <v>1</v>
      </c>
      <c r="E27" s="36">
        <f t="shared" si="0"/>
        <v>12130</v>
      </c>
      <c r="F27" s="36">
        <v>7093</v>
      </c>
      <c r="G27" s="36"/>
      <c r="H27" s="36">
        <v>5037</v>
      </c>
      <c r="I27" s="36">
        <v>4138.3100000000004</v>
      </c>
      <c r="J27" s="36">
        <f t="shared" si="2"/>
        <v>36390</v>
      </c>
      <c r="K27" s="36">
        <f t="shared" si="1"/>
        <v>40528.31</v>
      </c>
    </row>
    <row r="28" spans="2:12" x14ac:dyDescent="0.25">
      <c r="B28" s="22">
        <v>12</v>
      </c>
      <c r="C28" s="4" t="s">
        <v>131</v>
      </c>
      <c r="D28" s="3">
        <v>0.25</v>
      </c>
      <c r="E28" s="36">
        <f t="shared" si="0"/>
        <v>3032.5</v>
      </c>
      <c r="F28" s="36">
        <v>7093</v>
      </c>
      <c r="G28" s="36"/>
      <c r="H28" s="36">
        <v>5037</v>
      </c>
      <c r="I28" s="36"/>
      <c r="J28" s="36">
        <f t="shared" ref="J28" si="4">E28*9</f>
        <v>27292.5</v>
      </c>
      <c r="K28" s="36">
        <f t="shared" si="1"/>
        <v>27292.5</v>
      </c>
    </row>
    <row r="29" spans="2:12" ht="30" x14ac:dyDescent="0.25">
      <c r="B29" s="22">
        <v>13</v>
      </c>
      <c r="C29" s="4" t="s">
        <v>19</v>
      </c>
      <c r="D29" s="3">
        <v>0.5</v>
      </c>
      <c r="E29" s="36">
        <f t="shared" si="0"/>
        <v>6065</v>
      </c>
      <c r="F29" s="36">
        <v>7093</v>
      </c>
      <c r="G29" s="36"/>
      <c r="H29" s="36">
        <v>5037</v>
      </c>
      <c r="I29" s="36">
        <v>4138.3100000000004</v>
      </c>
      <c r="J29" s="36">
        <f t="shared" si="2"/>
        <v>18195</v>
      </c>
      <c r="K29" s="36">
        <f t="shared" si="1"/>
        <v>22333.31</v>
      </c>
    </row>
    <row r="30" spans="2:12" x14ac:dyDescent="0.25">
      <c r="B30" s="22">
        <v>14</v>
      </c>
      <c r="C30" s="4" t="s">
        <v>20</v>
      </c>
      <c r="D30" s="3">
        <v>1</v>
      </c>
      <c r="E30" s="36">
        <f t="shared" si="0"/>
        <v>12130</v>
      </c>
      <c r="F30" s="36">
        <v>6138</v>
      </c>
      <c r="G30" s="36"/>
      <c r="H30" s="36">
        <v>5992</v>
      </c>
      <c r="I30" s="36">
        <v>4138.3100000000004</v>
      </c>
      <c r="J30" s="36">
        <f t="shared" si="2"/>
        <v>36390</v>
      </c>
      <c r="K30" s="36">
        <f t="shared" si="1"/>
        <v>40528.31</v>
      </c>
    </row>
    <row r="31" spans="2:12" x14ac:dyDescent="0.25">
      <c r="B31" s="22">
        <v>15</v>
      </c>
      <c r="C31" s="4" t="s">
        <v>21</v>
      </c>
      <c r="D31" s="3">
        <v>1</v>
      </c>
      <c r="E31" s="36">
        <f t="shared" si="0"/>
        <v>12130</v>
      </c>
      <c r="F31" s="36">
        <v>5770</v>
      </c>
      <c r="G31" s="36"/>
      <c r="H31" s="36">
        <v>6360</v>
      </c>
      <c r="I31" s="36">
        <v>4138.3100000000004</v>
      </c>
      <c r="J31" s="36">
        <f t="shared" si="2"/>
        <v>36390</v>
      </c>
      <c r="K31" s="36">
        <f t="shared" si="1"/>
        <v>40528.31</v>
      </c>
    </row>
    <row r="32" spans="2:12" x14ac:dyDescent="0.25">
      <c r="B32" s="22">
        <v>16</v>
      </c>
      <c r="C32" s="4" t="s">
        <v>22</v>
      </c>
      <c r="D32" s="3">
        <v>5</v>
      </c>
      <c r="E32" s="36">
        <f>SUM(F32:H32)</f>
        <v>12130</v>
      </c>
      <c r="F32" s="36">
        <v>4586</v>
      </c>
      <c r="G32" s="36">
        <v>726.7</v>
      </c>
      <c r="H32" s="36">
        <v>6817.3</v>
      </c>
      <c r="I32" s="36">
        <v>16552.990000000002</v>
      </c>
      <c r="J32" s="36">
        <f>E32*3*D32</f>
        <v>181950</v>
      </c>
      <c r="K32" s="36">
        <f t="shared" si="1"/>
        <v>198502.99</v>
      </c>
    </row>
    <row r="33" spans="2:12" ht="45" x14ac:dyDescent="0.25">
      <c r="B33" s="22">
        <v>17</v>
      </c>
      <c r="C33" s="5" t="s">
        <v>23</v>
      </c>
      <c r="D33" s="3">
        <v>0.5</v>
      </c>
      <c r="E33" s="36">
        <f t="shared" si="0"/>
        <v>6065</v>
      </c>
      <c r="F33" s="36">
        <v>4586</v>
      </c>
      <c r="G33" s="36"/>
      <c r="H33" s="36">
        <v>7544</v>
      </c>
      <c r="I33" s="36">
        <v>1901.38</v>
      </c>
      <c r="J33" s="36">
        <f>E33*3</f>
        <v>18195</v>
      </c>
      <c r="K33" s="36">
        <f t="shared" si="1"/>
        <v>20096.38</v>
      </c>
    </row>
    <row r="34" spans="2:12" ht="45" x14ac:dyDescent="0.25">
      <c r="B34" s="22">
        <v>18</v>
      </c>
      <c r="C34" s="5" t="s">
        <v>24</v>
      </c>
      <c r="D34" s="3">
        <v>1</v>
      </c>
      <c r="E34" s="36">
        <f t="shared" ref="E34" si="5">SUM(F34:H34)*D34</f>
        <v>13347.45</v>
      </c>
      <c r="F34" s="36">
        <v>9887</v>
      </c>
      <c r="G34" s="36"/>
      <c r="H34" s="36">
        <v>3460.45</v>
      </c>
      <c r="I34" s="36">
        <v>4138.3100000000004</v>
      </c>
      <c r="J34" s="36">
        <f>E34*3</f>
        <v>40042.350000000006</v>
      </c>
      <c r="K34" s="36">
        <f t="shared" ref="K34" si="6">I34+J34</f>
        <v>44180.66</v>
      </c>
    </row>
    <row r="35" spans="2:12" ht="45" x14ac:dyDescent="0.25">
      <c r="B35" s="22">
        <v>19</v>
      </c>
      <c r="C35" s="5" t="s">
        <v>24</v>
      </c>
      <c r="D35" s="3">
        <v>0.5</v>
      </c>
      <c r="E35" s="36">
        <f t="shared" si="0"/>
        <v>7945.7245000000003</v>
      </c>
      <c r="F35" s="36">
        <v>9887</v>
      </c>
      <c r="G35" s="36"/>
      <c r="H35" s="36">
        <v>6004.4489999999996</v>
      </c>
      <c r="I35" s="36">
        <v>1901.38</v>
      </c>
      <c r="J35" s="36">
        <f>E35*3</f>
        <v>23837.173500000001</v>
      </c>
      <c r="K35" s="36">
        <f t="shared" si="1"/>
        <v>25738.553500000002</v>
      </c>
      <c r="L35" s="39"/>
    </row>
    <row r="36" spans="2:12" ht="30" x14ac:dyDescent="0.25">
      <c r="B36" s="22">
        <v>20</v>
      </c>
      <c r="C36" s="4" t="s">
        <v>25</v>
      </c>
      <c r="D36" s="3">
        <v>72</v>
      </c>
      <c r="E36" s="36">
        <f t="shared" ref="E36:E42" si="7">SUM(F36:H36)</f>
        <v>21506.540849999998</v>
      </c>
      <c r="F36" s="36">
        <v>11365</v>
      </c>
      <c r="G36" s="36"/>
      <c r="H36" s="36">
        <v>10141.540849999999</v>
      </c>
      <c r="I36" s="36">
        <v>150959.41</v>
      </c>
      <c r="J36" s="36">
        <f>E36*3*D36</f>
        <v>4645412.8235999998</v>
      </c>
      <c r="K36" s="36">
        <f t="shared" si="1"/>
        <v>4796372.2335999999</v>
      </c>
    </row>
    <row r="37" spans="2:12" ht="30" x14ac:dyDescent="0.25">
      <c r="B37" s="22">
        <v>21</v>
      </c>
      <c r="C37" s="4" t="s">
        <v>26</v>
      </c>
      <c r="D37" s="3">
        <v>3</v>
      </c>
      <c r="E37" s="36">
        <f t="shared" si="7"/>
        <v>24832.927000000003</v>
      </c>
      <c r="F37" s="36">
        <v>9530</v>
      </c>
      <c r="G37" s="36">
        <v>1538.2370000000001</v>
      </c>
      <c r="H37" s="36">
        <v>13764.69</v>
      </c>
      <c r="I37" s="36">
        <v>6939.27</v>
      </c>
      <c r="J37" s="36">
        <f>E37*3*D37</f>
        <v>223496.34300000005</v>
      </c>
      <c r="K37" s="36">
        <f t="shared" si="1"/>
        <v>230435.61300000004</v>
      </c>
    </row>
    <row r="38" spans="2:12" x14ac:dyDescent="0.25">
      <c r="B38" s="22">
        <v>22</v>
      </c>
      <c r="C38" s="4" t="s">
        <v>27</v>
      </c>
      <c r="D38" s="3">
        <v>4</v>
      </c>
      <c r="E38" s="36">
        <f t="shared" si="7"/>
        <v>24036.1</v>
      </c>
      <c r="F38" s="36">
        <v>7325</v>
      </c>
      <c r="G38" s="36">
        <v>1592.07</v>
      </c>
      <c r="H38" s="36">
        <v>15119.03</v>
      </c>
      <c r="I38" s="36">
        <v>6225.04</v>
      </c>
      <c r="J38" s="36">
        <f>E38*3*D38</f>
        <v>288433.19999999995</v>
      </c>
      <c r="K38" s="36">
        <f t="shared" si="1"/>
        <v>294658.23999999993</v>
      </c>
      <c r="L38" s="44"/>
    </row>
    <row r="39" spans="2:12" x14ac:dyDescent="0.25">
      <c r="B39" s="22">
        <v>23</v>
      </c>
      <c r="C39" s="4" t="s">
        <v>28</v>
      </c>
      <c r="D39" s="3">
        <v>1</v>
      </c>
      <c r="E39" s="36">
        <f t="shared" si="7"/>
        <v>20872.392</v>
      </c>
      <c r="F39" s="36">
        <v>7325</v>
      </c>
      <c r="G39" s="36"/>
      <c r="H39" s="36">
        <v>13547.392</v>
      </c>
      <c r="I39" s="36">
        <v>1556.26</v>
      </c>
      <c r="J39" s="36">
        <f>E39*3</f>
        <v>62617.175999999999</v>
      </c>
      <c r="K39" s="36">
        <f t="shared" si="1"/>
        <v>64173.436000000002</v>
      </c>
      <c r="L39" s="44"/>
    </row>
    <row r="40" spans="2:12" ht="59.25" customHeight="1" x14ac:dyDescent="0.25">
      <c r="B40" s="22">
        <v>24</v>
      </c>
      <c r="C40" s="5" t="s">
        <v>29</v>
      </c>
      <c r="D40" s="3">
        <v>1</v>
      </c>
      <c r="E40" s="36">
        <f t="shared" si="7"/>
        <v>12130</v>
      </c>
      <c r="F40" s="36">
        <v>4852</v>
      </c>
      <c r="G40" s="36"/>
      <c r="H40" s="36">
        <v>7278</v>
      </c>
      <c r="I40" s="36">
        <v>4138.3100000000004</v>
      </c>
      <c r="J40" s="36">
        <f>E40*3</f>
        <v>36390</v>
      </c>
      <c r="K40" s="36">
        <f t="shared" si="1"/>
        <v>40528.31</v>
      </c>
    </row>
    <row r="41" spans="2:12" x14ac:dyDescent="0.25">
      <c r="B41" s="22">
        <v>25</v>
      </c>
      <c r="C41" s="4" t="s">
        <v>30</v>
      </c>
      <c r="D41" s="3">
        <v>2</v>
      </c>
      <c r="E41" s="36">
        <f t="shared" si="7"/>
        <v>12130</v>
      </c>
      <c r="F41" s="36">
        <v>5137</v>
      </c>
      <c r="G41" s="36">
        <v>954.82</v>
      </c>
      <c r="H41" s="36">
        <v>6038.18</v>
      </c>
      <c r="I41" s="36">
        <v>4138.3100000000004</v>
      </c>
      <c r="J41" s="36">
        <f>E41*3*D41</f>
        <v>72780</v>
      </c>
      <c r="K41" s="36">
        <f t="shared" si="1"/>
        <v>76918.31</v>
      </c>
    </row>
    <row r="42" spans="2:12" x14ac:dyDescent="0.25">
      <c r="B42" s="22">
        <v>26</v>
      </c>
      <c r="C42" s="4" t="s">
        <v>31</v>
      </c>
      <c r="D42" s="3">
        <v>2</v>
      </c>
      <c r="E42" s="36">
        <f t="shared" si="7"/>
        <v>12130</v>
      </c>
      <c r="F42" s="36">
        <v>4852</v>
      </c>
      <c r="G42" s="36">
        <v>901.84</v>
      </c>
      <c r="H42" s="36">
        <v>6376.16</v>
      </c>
      <c r="I42" s="36">
        <v>4138.3100000000004</v>
      </c>
      <c r="J42" s="36">
        <f>E42*3*D42</f>
        <v>72780</v>
      </c>
      <c r="K42" s="36">
        <f t="shared" si="1"/>
        <v>76918.31</v>
      </c>
    </row>
    <row r="43" spans="2:12" x14ac:dyDescent="0.25">
      <c r="B43" s="22">
        <v>27</v>
      </c>
      <c r="C43" s="4" t="s">
        <v>32</v>
      </c>
      <c r="D43" s="3">
        <v>0.5</v>
      </c>
      <c r="E43" s="36">
        <f t="shared" si="0"/>
        <v>6369.98</v>
      </c>
      <c r="F43" s="36">
        <v>9437</v>
      </c>
      <c r="G43" s="36"/>
      <c r="H43" s="36">
        <v>3302.96</v>
      </c>
      <c r="I43" s="36">
        <v>4138.3100000000004</v>
      </c>
      <c r="J43" s="36">
        <f>E43*3</f>
        <v>19109.939999999999</v>
      </c>
      <c r="K43" s="36">
        <f t="shared" si="1"/>
        <v>23248.25</v>
      </c>
    </row>
    <row r="44" spans="2:12" x14ac:dyDescent="0.25">
      <c r="B44" s="22">
        <v>28</v>
      </c>
      <c r="C44" s="4" t="s">
        <v>33</v>
      </c>
      <c r="D44" s="3">
        <v>0.5</v>
      </c>
      <c r="E44" s="36">
        <f>SUM(F44:H44)*D44</f>
        <v>7209.9299999999994</v>
      </c>
      <c r="F44" s="36">
        <v>10374</v>
      </c>
      <c r="G44" s="36">
        <v>414.96</v>
      </c>
      <c r="H44" s="36">
        <v>3630.9</v>
      </c>
      <c r="I44" s="36"/>
      <c r="J44" s="36">
        <f>E44*3</f>
        <v>21629.789999999997</v>
      </c>
      <c r="K44" s="36">
        <f>I44+J44</f>
        <v>21629.789999999997</v>
      </c>
    </row>
    <row r="45" spans="2:12" x14ac:dyDescent="0.25">
      <c r="B45" s="3"/>
      <c r="C45" s="3" t="s">
        <v>10</v>
      </c>
      <c r="D45" s="6">
        <f>SUM(D17:D44)</f>
        <v>108.5</v>
      </c>
      <c r="E45" s="6">
        <f>SUM(E17:E44)</f>
        <v>390604.75455000001</v>
      </c>
      <c r="F45" s="6" t="s">
        <v>11</v>
      </c>
      <c r="G45" s="36">
        <f>SUM(G17:G44)</f>
        <v>6128.6269999999995</v>
      </c>
      <c r="H45" s="36">
        <f>SUM(H17:H44)</f>
        <v>189134.09954999996</v>
      </c>
      <c r="I45" s="36">
        <f>SUM(I17:I44)</f>
        <v>317808.86000000004</v>
      </c>
      <c r="J45" s="36">
        <f>SUM(J17:J44)</f>
        <v>6507594.1560000004</v>
      </c>
      <c r="K45" s="36">
        <f>SUM(K17:K44)</f>
        <v>6825403.0159999989</v>
      </c>
    </row>
    <row r="46" spans="2:12" x14ac:dyDescent="0.25">
      <c r="K46" s="39"/>
      <c r="L46" s="39"/>
    </row>
    <row r="48" spans="2:12" x14ac:dyDescent="0.25">
      <c r="J48" s="39"/>
    </row>
    <row r="49" spans="9:10" x14ac:dyDescent="0.25">
      <c r="I49" s="39"/>
      <c r="J49" s="39"/>
    </row>
  </sheetData>
  <mergeCells count="14">
    <mergeCell ref="J13:J15"/>
    <mergeCell ref="K13:K15"/>
    <mergeCell ref="E14:E15"/>
    <mergeCell ref="F14:H14"/>
    <mergeCell ref="C3:H3"/>
    <mergeCell ref="C6:H6"/>
    <mergeCell ref="B8:H8"/>
    <mergeCell ref="B9:J9"/>
    <mergeCell ref="C11:H11"/>
    <mergeCell ref="B13:B15"/>
    <mergeCell ref="C13:C15"/>
    <mergeCell ref="D13:D15"/>
    <mergeCell ref="E13:H13"/>
    <mergeCell ref="I13:I15"/>
  </mergeCells>
  <pageMargins left="0.7" right="0.7" top="0.32" bottom="0.75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view="pageBreakPreview" topLeftCell="A13" zoomScale="84" zoomScaleNormal="100" zoomScaleSheetLayoutView="84" workbookViewId="0">
      <selection activeCell="I40" sqref="I40"/>
    </sheetView>
  </sheetViews>
  <sheetFormatPr defaultRowHeight="15" x14ac:dyDescent="0.25"/>
  <cols>
    <col min="3" max="3" width="54.85546875" customWidth="1"/>
    <col min="4" max="4" width="21.28515625" customWidth="1"/>
    <col min="5" max="5" width="19.140625" customWidth="1"/>
    <col min="6" max="6" width="10.140625" customWidth="1"/>
  </cols>
  <sheetData>
    <row r="1" spans="2:10" x14ac:dyDescent="0.25">
      <c r="C1" s="55"/>
      <c r="D1" s="55"/>
      <c r="E1" s="55"/>
      <c r="F1" s="55"/>
      <c r="G1" s="55"/>
      <c r="H1" s="55"/>
    </row>
    <row r="2" spans="2:10" x14ac:dyDescent="0.25">
      <c r="B2" s="55" t="s">
        <v>126</v>
      </c>
      <c r="C2" s="55"/>
      <c r="D2" s="55"/>
      <c r="E2" s="55"/>
      <c r="F2" s="55"/>
      <c r="G2" s="55"/>
      <c r="H2" s="55"/>
    </row>
    <row r="3" spans="2:10" ht="18.75" customHeight="1" x14ac:dyDescent="0.25">
      <c r="B3" s="55" t="s">
        <v>120</v>
      </c>
      <c r="C3" s="55"/>
      <c r="D3" s="55"/>
      <c r="E3" s="55"/>
      <c r="F3" s="55"/>
      <c r="G3" s="55"/>
      <c r="H3" s="55"/>
      <c r="I3" s="55"/>
      <c r="J3" s="55"/>
    </row>
    <row r="5" spans="2:10" ht="45" customHeight="1" x14ac:dyDescent="0.25">
      <c r="B5" s="61" t="s">
        <v>74</v>
      </c>
      <c r="C5" s="54"/>
      <c r="D5" s="54"/>
      <c r="E5" s="54"/>
      <c r="F5" s="7"/>
      <c r="G5" s="7"/>
      <c r="H5" s="7"/>
    </row>
    <row r="7" spans="2:10" ht="60" x14ac:dyDescent="0.25">
      <c r="B7" s="5" t="s">
        <v>1</v>
      </c>
      <c r="C7" s="5" t="s">
        <v>35</v>
      </c>
      <c r="D7" s="5" t="s">
        <v>36</v>
      </c>
      <c r="E7" s="5" t="s">
        <v>37</v>
      </c>
    </row>
    <row r="8" spans="2:10" x14ac:dyDescent="0.25">
      <c r="B8" s="3">
        <v>1</v>
      </c>
      <c r="C8" s="3">
        <v>2</v>
      </c>
      <c r="D8" s="3">
        <v>3</v>
      </c>
      <c r="E8" s="3">
        <v>4</v>
      </c>
    </row>
    <row r="9" spans="2:10" ht="30" x14ac:dyDescent="0.25">
      <c r="B9" s="8">
        <v>1</v>
      </c>
      <c r="C9" s="4" t="s">
        <v>38</v>
      </c>
      <c r="D9" s="14" t="s">
        <v>39</v>
      </c>
      <c r="E9" s="40">
        <f>E10</f>
        <v>6024519.2026953995</v>
      </c>
    </row>
    <row r="10" spans="2:10" ht="30" x14ac:dyDescent="0.25">
      <c r="B10" s="8" t="s">
        <v>40</v>
      </c>
      <c r="C10" s="4" t="s">
        <v>41</v>
      </c>
      <c r="D10" s="6">
        <f>'111 (211(СВОД)'!K45</f>
        <v>27384178.194069996</v>
      </c>
      <c r="E10" s="41">
        <f>D10*22/100</f>
        <v>6024519.2026953995</v>
      </c>
      <c r="F10" s="38"/>
    </row>
    <row r="11" spans="2:10" x14ac:dyDescent="0.25">
      <c r="B11" s="8" t="s">
        <v>42</v>
      </c>
      <c r="C11" s="9" t="s">
        <v>53</v>
      </c>
      <c r="D11" s="3"/>
      <c r="E11" s="41"/>
    </row>
    <row r="12" spans="2:10" ht="45" x14ac:dyDescent="0.25">
      <c r="B12" s="8" t="s">
        <v>43</v>
      </c>
      <c r="C12" s="4" t="s">
        <v>52</v>
      </c>
      <c r="D12" s="3"/>
      <c r="E12" s="41"/>
      <c r="G12" s="1"/>
    </row>
    <row r="13" spans="2:10" ht="30" x14ac:dyDescent="0.25">
      <c r="B13" s="8" t="s">
        <v>44</v>
      </c>
      <c r="C13" s="4" t="s">
        <v>51</v>
      </c>
      <c r="D13" s="13" t="s">
        <v>39</v>
      </c>
      <c r="E13" s="40">
        <f>E14+E16</f>
        <v>848909.5176280298</v>
      </c>
      <c r="G13" s="1"/>
    </row>
    <row r="14" spans="2:10" ht="60" x14ac:dyDescent="0.25">
      <c r="B14" s="8" t="s">
        <v>45</v>
      </c>
      <c r="C14" s="4" t="s">
        <v>50</v>
      </c>
      <c r="D14" s="6">
        <f>'111 (211(СВОД)'!K45</f>
        <v>27384178.194069996</v>
      </c>
      <c r="E14" s="41">
        <f>D14*2.9/100</f>
        <v>794141.16762802983</v>
      </c>
      <c r="G14" s="1"/>
    </row>
    <row r="15" spans="2:10" ht="30" x14ac:dyDescent="0.25">
      <c r="B15" s="8" t="s">
        <v>46</v>
      </c>
      <c r="C15" s="4" t="s">
        <v>49</v>
      </c>
      <c r="D15" s="3"/>
      <c r="E15" s="41"/>
      <c r="G15" s="1"/>
    </row>
    <row r="16" spans="2:10" ht="45" x14ac:dyDescent="0.25">
      <c r="B16" s="8" t="s">
        <v>47</v>
      </c>
      <c r="C16" s="10" t="s">
        <v>48</v>
      </c>
      <c r="D16" s="6">
        <f>'111 (211(СВОД)'!K45</f>
        <v>27384178.194069996</v>
      </c>
      <c r="E16" s="41">
        <v>54768.35</v>
      </c>
      <c r="G16" s="1"/>
    </row>
    <row r="17" spans="2:5" ht="45" x14ac:dyDescent="0.25">
      <c r="B17" s="8" t="s">
        <v>54</v>
      </c>
      <c r="C17" s="10" t="s">
        <v>89</v>
      </c>
      <c r="D17" s="3"/>
      <c r="E17" s="41"/>
    </row>
    <row r="18" spans="2:5" ht="45" x14ac:dyDescent="0.25">
      <c r="B18" s="8" t="s">
        <v>55</v>
      </c>
      <c r="C18" s="10" t="s">
        <v>89</v>
      </c>
      <c r="D18" s="3"/>
      <c r="E18" s="41"/>
    </row>
    <row r="19" spans="2:5" ht="30" x14ac:dyDescent="0.25">
      <c r="B19" s="8" t="s">
        <v>56</v>
      </c>
      <c r="C19" s="4" t="s">
        <v>57</v>
      </c>
      <c r="D19" s="6">
        <f>'111 (211(СВОД)'!K45</f>
        <v>27384178.194069996</v>
      </c>
      <c r="E19" s="40">
        <f>D19*5.1/100</f>
        <v>1396593.0878975699</v>
      </c>
    </row>
    <row r="20" spans="2:5" x14ac:dyDescent="0.25">
      <c r="B20" s="8"/>
      <c r="C20" s="11" t="s">
        <v>10</v>
      </c>
      <c r="D20" s="13" t="s">
        <v>39</v>
      </c>
      <c r="E20" s="40">
        <f>E19+E13+E9</f>
        <v>8270021.8082209993</v>
      </c>
    </row>
    <row r="22" spans="2:5" x14ac:dyDescent="0.25">
      <c r="B22" s="12"/>
      <c r="C22" s="16"/>
    </row>
    <row r="23" spans="2:5" x14ac:dyDescent="0.25">
      <c r="C23" s="18"/>
      <c r="D23" s="17"/>
    </row>
    <row r="24" spans="2:5" x14ac:dyDescent="0.25">
      <c r="C24" s="16"/>
    </row>
    <row r="25" spans="2:5" x14ac:dyDescent="0.25">
      <c r="C25" s="16"/>
    </row>
    <row r="26" spans="2:5" x14ac:dyDescent="0.25">
      <c r="C26" s="16"/>
    </row>
    <row r="27" spans="2:5" x14ac:dyDescent="0.25">
      <c r="C27" s="16"/>
    </row>
  </sheetData>
  <mergeCells count="4">
    <mergeCell ref="B5:E5"/>
    <mergeCell ref="B2:H2"/>
    <mergeCell ref="B3:J3"/>
    <mergeCell ref="C1:H1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view="pageBreakPreview" zoomScale="84" zoomScaleNormal="100" zoomScaleSheetLayoutView="84" workbookViewId="0">
      <selection activeCell="O18" sqref="O18"/>
    </sheetView>
  </sheetViews>
  <sheetFormatPr defaultRowHeight="15" x14ac:dyDescent="0.25"/>
  <cols>
    <col min="3" max="3" width="20.85546875" customWidth="1"/>
    <col min="4" max="4" width="14.85546875" customWidth="1"/>
    <col min="5" max="5" width="13.42578125" customWidth="1"/>
    <col min="6" max="6" width="15.42578125" customWidth="1"/>
    <col min="7" max="7" width="16.85546875" customWidth="1"/>
  </cols>
  <sheetData>
    <row r="1" spans="2:10" x14ac:dyDescent="0.25">
      <c r="B1" s="55"/>
      <c r="C1" s="55"/>
      <c r="D1" s="55"/>
      <c r="E1" s="55"/>
      <c r="F1" s="55"/>
      <c r="G1" s="55"/>
      <c r="H1" s="55"/>
    </row>
    <row r="2" spans="2:10" x14ac:dyDescent="0.25">
      <c r="B2" s="19"/>
      <c r="C2" s="19"/>
      <c r="D2" s="19"/>
      <c r="E2" s="19"/>
      <c r="F2" s="19"/>
      <c r="G2" s="19"/>
      <c r="H2" s="19"/>
    </row>
    <row r="3" spans="2:10" x14ac:dyDescent="0.25">
      <c r="B3" s="55" t="s">
        <v>127</v>
      </c>
      <c r="C3" s="55"/>
      <c r="D3" s="55"/>
      <c r="E3" s="55"/>
      <c r="F3" s="55"/>
      <c r="G3" s="55"/>
      <c r="H3" s="55"/>
    </row>
    <row r="4" spans="2:10" ht="39.75" customHeight="1" x14ac:dyDescent="0.25">
      <c r="B4" s="62" t="s">
        <v>58</v>
      </c>
      <c r="C4" s="62"/>
      <c r="D4" s="62"/>
      <c r="E4" s="62"/>
      <c r="F4" s="62"/>
      <c r="G4" s="62"/>
      <c r="H4" s="62"/>
      <c r="I4" s="62"/>
      <c r="J4" s="19"/>
    </row>
    <row r="7" spans="2:10" x14ac:dyDescent="0.25">
      <c r="C7" s="55" t="s">
        <v>130</v>
      </c>
      <c r="D7" s="55"/>
      <c r="E7" s="55"/>
      <c r="F7" s="55"/>
      <c r="G7" s="55"/>
      <c r="H7" s="55"/>
      <c r="I7" s="55"/>
      <c r="J7" s="55"/>
    </row>
    <row r="11" spans="2:10" ht="60" x14ac:dyDescent="0.25">
      <c r="B11" s="21" t="s">
        <v>1</v>
      </c>
      <c r="C11" s="20" t="s">
        <v>59</v>
      </c>
      <c r="D11" s="20" t="s">
        <v>60</v>
      </c>
      <c r="E11" s="20" t="s">
        <v>61</v>
      </c>
      <c r="F11" s="20" t="s">
        <v>62</v>
      </c>
      <c r="G11" s="20" t="s">
        <v>63</v>
      </c>
    </row>
    <row r="12" spans="2:10" x14ac:dyDescent="0.25">
      <c r="B12" s="22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</row>
    <row r="13" spans="2:10" ht="30" x14ac:dyDescent="0.25">
      <c r="B13" s="13">
        <v>1</v>
      </c>
      <c r="C13" s="20" t="s">
        <v>64</v>
      </c>
      <c r="D13" s="4">
        <v>4</v>
      </c>
      <c r="E13" s="4">
        <v>12</v>
      </c>
      <c r="F13" s="23">
        <v>50</v>
      </c>
      <c r="G13" s="46">
        <f>D13*E13*F13</f>
        <v>2400</v>
      </c>
    </row>
    <row r="14" spans="2:10" x14ac:dyDescent="0.25">
      <c r="B14" s="3"/>
      <c r="C14" s="3" t="s">
        <v>65</v>
      </c>
      <c r="D14" s="13" t="s">
        <v>11</v>
      </c>
      <c r="E14" s="13" t="s">
        <v>11</v>
      </c>
      <c r="F14" s="13" t="s">
        <v>11</v>
      </c>
      <c r="G14" s="41">
        <f>G13</f>
        <v>2400</v>
      </c>
    </row>
  </sheetData>
  <mergeCells count="4">
    <mergeCell ref="C7:J7"/>
    <mergeCell ref="B1:H1"/>
    <mergeCell ref="B3:H3"/>
    <mergeCell ref="B4:I4"/>
  </mergeCells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3"/>
  <sheetViews>
    <sheetView tabSelected="1" view="pageBreakPreview" zoomScale="89" zoomScaleNormal="82" zoomScaleSheetLayoutView="89" workbookViewId="0">
      <selection activeCell="C3" sqref="C3:K3"/>
    </sheetView>
  </sheetViews>
  <sheetFormatPr defaultRowHeight="15" x14ac:dyDescent="0.25"/>
  <cols>
    <col min="1" max="1" width="2.42578125" customWidth="1"/>
    <col min="2" max="2" width="6.42578125" customWidth="1"/>
    <col min="3" max="3" width="36.85546875" customWidth="1"/>
    <col min="4" max="4" width="8.85546875" customWidth="1"/>
    <col min="5" max="5" width="10.42578125" customWidth="1"/>
    <col min="6" max="6" width="15.42578125" customWidth="1"/>
    <col min="7" max="7" width="13.5703125" customWidth="1"/>
    <col min="8" max="8" width="14.42578125" customWidth="1"/>
  </cols>
  <sheetData>
    <row r="3" spans="2:16" x14ac:dyDescent="0.25">
      <c r="C3" s="55" t="s">
        <v>67</v>
      </c>
      <c r="D3" s="55"/>
      <c r="E3" s="55"/>
      <c r="F3" s="55"/>
      <c r="G3" s="55"/>
      <c r="H3" s="55"/>
      <c r="I3" s="55"/>
      <c r="J3" s="55"/>
      <c r="K3" s="55"/>
    </row>
    <row r="6" spans="2:16" x14ac:dyDescent="0.25">
      <c r="C6" s="55" t="s">
        <v>129</v>
      </c>
      <c r="D6" s="55"/>
      <c r="E6" s="55"/>
      <c r="F6" s="55"/>
      <c r="G6" s="55"/>
      <c r="H6" s="55"/>
      <c r="I6" s="55"/>
      <c r="J6" s="55"/>
    </row>
    <row r="7" spans="2:16" x14ac:dyDescent="0.25">
      <c r="C7" s="55" t="s">
        <v>120</v>
      </c>
      <c r="D7" s="55"/>
      <c r="E7" s="55"/>
      <c r="F7" s="55"/>
      <c r="G7" s="55"/>
      <c r="H7" s="55"/>
      <c r="I7" s="55"/>
      <c r="J7" s="55"/>
      <c r="K7" s="24"/>
      <c r="L7" s="24"/>
      <c r="M7" s="24"/>
      <c r="N7" s="24"/>
      <c r="O7" s="24"/>
      <c r="P7" s="24"/>
    </row>
    <row r="10" spans="2:16" x14ac:dyDescent="0.25">
      <c r="C10" s="63" t="s">
        <v>73</v>
      </c>
      <c r="D10" s="63"/>
      <c r="E10" s="63"/>
      <c r="F10" s="63"/>
      <c r="G10" s="63"/>
      <c r="H10" s="63"/>
      <c r="I10" s="63"/>
      <c r="J10" s="63"/>
      <c r="K10" s="63"/>
      <c r="L10" s="63"/>
    </row>
    <row r="13" spans="2:16" ht="45" x14ac:dyDescent="0.25">
      <c r="B13" s="25" t="s">
        <v>1</v>
      </c>
      <c r="C13" s="25" t="s">
        <v>59</v>
      </c>
      <c r="D13" s="27" t="s">
        <v>97</v>
      </c>
      <c r="E13" s="25" t="s">
        <v>99</v>
      </c>
      <c r="F13" s="25" t="s">
        <v>68</v>
      </c>
      <c r="G13" s="25" t="s">
        <v>69</v>
      </c>
      <c r="H13" s="25" t="s">
        <v>70</v>
      </c>
    </row>
    <row r="14" spans="2:16" x14ac:dyDescent="0.25">
      <c r="B14" s="3">
        <v>1</v>
      </c>
      <c r="C14" s="3">
        <v>2</v>
      </c>
      <c r="D14" s="3"/>
      <c r="E14" s="3">
        <v>3</v>
      </c>
      <c r="F14" s="3">
        <v>4</v>
      </c>
      <c r="G14" s="3">
        <v>5</v>
      </c>
      <c r="H14" s="3">
        <v>6</v>
      </c>
    </row>
    <row r="15" spans="2:16" x14ac:dyDescent="0.25">
      <c r="B15" s="3">
        <v>1</v>
      </c>
      <c r="C15" s="28" t="s">
        <v>90</v>
      </c>
      <c r="D15" s="31" t="s">
        <v>98</v>
      </c>
      <c r="E15" s="3">
        <v>200</v>
      </c>
      <c r="F15" s="3">
        <v>12</v>
      </c>
      <c r="G15" s="3">
        <v>3.5</v>
      </c>
      <c r="H15" s="41">
        <f>E15*F15*G15</f>
        <v>8400</v>
      </c>
    </row>
    <row r="16" spans="2:16" ht="39.75" customHeight="1" x14ac:dyDescent="0.25">
      <c r="B16" s="3">
        <v>2</v>
      </c>
      <c r="C16" s="29" t="s">
        <v>92</v>
      </c>
      <c r="D16" s="32" t="s">
        <v>100</v>
      </c>
      <c r="E16" s="3">
        <v>1</v>
      </c>
      <c r="F16" s="3">
        <v>12</v>
      </c>
      <c r="G16" s="3">
        <v>74</v>
      </c>
      <c r="H16" s="41">
        <f>E16*F16*G16</f>
        <v>888</v>
      </c>
    </row>
    <row r="17" spans="2:8" ht="24" x14ac:dyDescent="0.25">
      <c r="B17" s="3">
        <v>3</v>
      </c>
      <c r="C17" s="30" t="s">
        <v>91</v>
      </c>
      <c r="D17" s="32" t="s">
        <v>100</v>
      </c>
      <c r="E17" s="3">
        <v>2</v>
      </c>
      <c r="F17" s="3">
        <v>12</v>
      </c>
      <c r="G17" s="6">
        <v>180</v>
      </c>
      <c r="H17" s="41">
        <f t="shared" ref="H17:H19" si="0">E17*F17*G17</f>
        <v>4320</v>
      </c>
    </row>
    <row r="18" spans="2:8" ht="204" x14ac:dyDescent="0.25">
      <c r="B18" s="3">
        <v>4</v>
      </c>
      <c r="C18" s="30" t="s">
        <v>93</v>
      </c>
      <c r="D18" s="32" t="s">
        <v>100</v>
      </c>
      <c r="E18" s="3">
        <v>4</v>
      </c>
      <c r="F18" s="3">
        <v>12</v>
      </c>
      <c r="G18" s="3">
        <v>180.5</v>
      </c>
      <c r="H18" s="41">
        <f t="shared" si="0"/>
        <v>8664</v>
      </c>
    </row>
    <row r="19" spans="2:8" ht="120" x14ac:dyDescent="0.25">
      <c r="B19" s="3">
        <v>5</v>
      </c>
      <c r="C19" s="30" t="s">
        <v>94</v>
      </c>
      <c r="D19" s="32" t="s">
        <v>100</v>
      </c>
      <c r="E19" s="3">
        <v>4</v>
      </c>
      <c r="F19" s="3">
        <v>12</v>
      </c>
      <c r="G19" s="3">
        <v>246.5</v>
      </c>
      <c r="H19" s="41">
        <f t="shared" si="0"/>
        <v>11832</v>
      </c>
    </row>
    <row r="20" spans="2:8" x14ac:dyDescent="0.25">
      <c r="B20" s="3">
        <v>6</v>
      </c>
      <c r="C20" s="28" t="s">
        <v>95</v>
      </c>
      <c r="D20" s="31" t="s">
        <v>98</v>
      </c>
      <c r="E20" s="3">
        <v>50</v>
      </c>
      <c r="F20" s="3">
        <v>12</v>
      </c>
      <c r="G20" s="6">
        <v>4.45</v>
      </c>
      <c r="H20" s="41">
        <f>G20*F20*E20</f>
        <v>2670.0000000000005</v>
      </c>
    </row>
    <row r="21" spans="2:8" ht="60.75" x14ac:dyDescent="0.25">
      <c r="B21" s="3">
        <v>7</v>
      </c>
      <c r="C21" s="28" t="s">
        <v>96</v>
      </c>
      <c r="D21" s="31" t="s">
        <v>100</v>
      </c>
      <c r="E21" s="3">
        <v>1</v>
      </c>
      <c r="F21" s="3">
        <v>12</v>
      </c>
      <c r="G21" s="3">
        <v>3000</v>
      </c>
      <c r="H21" s="41">
        <f t="shared" ref="H21" si="1">E21*F21*G21</f>
        <v>36000</v>
      </c>
    </row>
    <row r="22" spans="2:8" x14ac:dyDescent="0.25">
      <c r="B22" s="3">
        <v>8</v>
      </c>
      <c r="C22" s="28" t="s">
        <v>117</v>
      </c>
      <c r="D22" s="31" t="s">
        <v>100</v>
      </c>
      <c r="E22" s="3">
        <v>20</v>
      </c>
      <c r="F22" s="3">
        <v>12</v>
      </c>
      <c r="G22" s="6">
        <v>4.25</v>
      </c>
      <c r="H22" s="41">
        <f>E22*F22*G22</f>
        <v>1020</v>
      </c>
    </row>
    <row r="23" spans="2:8" x14ac:dyDescent="0.25">
      <c r="B23" s="3"/>
      <c r="C23" s="15" t="s">
        <v>10</v>
      </c>
      <c r="D23" s="13" t="s">
        <v>11</v>
      </c>
      <c r="E23" s="13" t="s">
        <v>11</v>
      </c>
      <c r="F23" s="13" t="s">
        <v>11</v>
      </c>
      <c r="G23" s="13" t="s">
        <v>11</v>
      </c>
      <c r="H23" s="40">
        <f>SUM(H15:H22)</f>
        <v>73794</v>
      </c>
    </row>
  </sheetData>
  <mergeCells count="4">
    <mergeCell ref="C3:K3"/>
    <mergeCell ref="C6:J6"/>
    <mergeCell ref="C10:L10"/>
    <mergeCell ref="C7:J7"/>
  </mergeCells>
  <pageMargins left="0.70866141732283472" right="0.70866141732283472" top="0.49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2"/>
  <sheetViews>
    <sheetView view="pageBreakPreview" zoomScale="82" zoomScaleNormal="100" zoomScaleSheetLayoutView="82" workbookViewId="0">
      <selection activeCell="G10" sqref="G10:G12"/>
    </sheetView>
  </sheetViews>
  <sheetFormatPr defaultRowHeight="15" x14ac:dyDescent="0.25"/>
  <cols>
    <col min="3" max="3" width="30.85546875" customWidth="1"/>
    <col min="4" max="4" width="12.7109375" customWidth="1"/>
    <col min="5" max="5" width="16.7109375" customWidth="1"/>
    <col min="6" max="6" width="18.85546875" customWidth="1"/>
    <col min="7" max="7" width="14.42578125" customWidth="1"/>
  </cols>
  <sheetData>
    <row r="3" spans="2:15" x14ac:dyDescent="0.25">
      <c r="B3" s="55" t="s">
        <v>129</v>
      </c>
      <c r="C3" s="55"/>
      <c r="D3" s="55"/>
      <c r="E3" s="55"/>
      <c r="F3" s="55"/>
      <c r="G3" s="55"/>
      <c r="H3" s="55"/>
      <c r="I3" s="55"/>
      <c r="J3" s="24"/>
    </row>
    <row r="4" spans="2:15" x14ac:dyDescent="0.25">
      <c r="B4" s="55" t="s">
        <v>58</v>
      </c>
      <c r="C4" s="55"/>
      <c r="D4" s="55"/>
      <c r="E4" s="55"/>
      <c r="F4" s="55"/>
      <c r="G4" s="55"/>
      <c r="H4" s="55"/>
      <c r="I4" s="55"/>
      <c r="J4" s="55"/>
    </row>
    <row r="6" spans="2:15" x14ac:dyDescent="0.25">
      <c r="C6" s="55" t="s">
        <v>76</v>
      </c>
      <c r="D6" s="55"/>
      <c r="E6" s="55"/>
      <c r="F6" s="55"/>
      <c r="G6" s="55"/>
      <c r="H6" s="55"/>
      <c r="I6" s="55"/>
    </row>
    <row r="7" spans="2:15" x14ac:dyDescent="0.25"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2:15" ht="45" x14ac:dyDescent="0.25">
      <c r="B8" s="25" t="s">
        <v>1</v>
      </c>
      <c r="C8" s="25" t="s">
        <v>59</v>
      </c>
      <c r="D8" s="27" t="s">
        <v>102</v>
      </c>
      <c r="E8" s="25" t="s">
        <v>103</v>
      </c>
      <c r="F8" s="25" t="s">
        <v>71</v>
      </c>
      <c r="G8" s="25" t="s">
        <v>72</v>
      </c>
    </row>
    <row r="9" spans="2:15" x14ac:dyDescent="0.25"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</row>
    <row r="10" spans="2:15" x14ac:dyDescent="0.25">
      <c r="B10" s="3">
        <v>1</v>
      </c>
      <c r="C10" s="3" t="s">
        <v>101</v>
      </c>
      <c r="D10" s="3">
        <v>40</v>
      </c>
      <c r="E10" s="3">
        <v>12</v>
      </c>
      <c r="F10" s="3">
        <v>265</v>
      </c>
      <c r="G10" s="41">
        <f>D10*E10*F10</f>
        <v>127200</v>
      </c>
      <c r="H10" s="24"/>
      <c r="I10" s="24"/>
      <c r="J10" s="24"/>
      <c r="K10" s="24"/>
    </row>
    <row r="11" spans="2:15" x14ac:dyDescent="0.25">
      <c r="B11" s="3"/>
      <c r="C11" s="3"/>
      <c r="D11" s="3"/>
      <c r="E11" s="3"/>
      <c r="F11" s="3"/>
      <c r="G11" s="41"/>
    </row>
    <row r="12" spans="2:15" x14ac:dyDescent="0.25">
      <c r="B12" s="3"/>
      <c r="C12" s="15" t="s">
        <v>10</v>
      </c>
      <c r="D12" s="33" t="s">
        <v>11</v>
      </c>
      <c r="E12" s="33" t="s">
        <v>11</v>
      </c>
      <c r="F12" s="33" t="s">
        <v>11</v>
      </c>
      <c r="G12" s="40">
        <f>G10</f>
        <v>127200</v>
      </c>
    </row>
  </sheetData>
  <mergeCells count="4">
    <mergeCell ref="B3:I3"/>
    <mergeCell ref="B4:J4"/>
    <mergeCell ref="C6:I6"/>
    <mergeCell ref="C7:O7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4"/>
  <sheetViews>
    <sheetView view="pageBreakPreview" zoomScale="89" zoomScaleNormal="100" zoomScaleSheetLayoutView="89" workbookViewId="0">
      <selection activeCell="G10" sqref="G10:G14"/>
    </sheetView>
  </sheetViews>
  <sheetFormatPr defaultRowHeight="15" x14ac:dyDescent="0.25"/>
  <cols>
    <col min="3" max="3" width="26.5703125" customWidth="1"/>
    <col min="4" max="4" width="16.140625" customWidth="1"/>
    <col min="5" max="5" width="14.28515625" customWidth="1"/>
    <col min="6" max="6" width="14.85546875" customWidth="1"/>
    <col min="7" max="7" width="14.5703125" customWidth="1"/>
  </cols>
  <sheetData>
    <row r="3" spans="2:14" x14ac:dyDescent="0.25">
      <c r="B3" s="55" t="s">
        <v>129</v>
      </c>
      <c r="C3" s="55"/>
      <c r="D3" s="55"/>
      <c r="E3" s="55"/>
      <c r="F3" s="55"/>
      <c r="G3" s="55"/>
      <c r="H3" s="55"/>
      <c r="I3" s="24"/>
    </row>
    <row r="4" spans="2:14" x14ac:dyDescent="0.25">
      <c r="B4" s="55" t="s">
        <v>58</v>
      </c>
      <c r="C4" s="55"/>
      <c r="D4" s="55"/>
      <c r="E4" s="55"/>
      <c r="F4" s="55"/>
      <c r="G4" s="55"/>
      <c r="H4" s="55"/>
      <c r="I4" s="24"/>
      <c r="J4" s="24"/>
      <c r="K4" s="24"/>
      <c r="L4" s="24"/>
      <c r="M4" s="24"/>
    </row>
    <row r="6" spans="2:14" x14ac:dyDescent="0.25">
      <c r="C6" s="55" t="s">
        <v>79</v>
      </c>
      <c r="D6" s="55"/>
      <c r="E6" s="55"/>
      <c r="F6" s="55"/>
      <c r="G6" s="24"/>
      <c r="H6" s="24"/>
      <c r="I6" s="24"/>
      <c r="J6" s="24"/>
      <c r="K6" s="24"/>
      <c r="L6" s="24"/>
    </row>
    <row r="7" spans="2:14" x14ac:dyDescent="0.25"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2:14" ht="45" x14ac:dyDescent="0.25">
      <c r="B8" s="25" t="s">
        <v>1</v>
      </c>
      <c r="C8" s="25" t="s">
        <v>77</v>
      </c>
      <c r="D8" s="25" t="s">
        <v>105</v>
      </c>
      <c r="E8" s="25" t="s">
        <v>104</v>
      </c>
      <c r="F8" s="25" t="s">
        <v>78</v>
      </c>
      <c r="G8" s="26" t="s">
        <v>70</v>
      </c>
    </row>
    <row r="9" spans="2:14" x14ac:dyDescent="0.25"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</row>
    <row r="10" spans="2:14" x14ac:dyDescent="0.25">
      <c r="B10" s="3">
        <v>1</v>
      </c>
      <c r="C10" s="3" t="s">
        <v>106</v>
      </c>
      <c r="D10" s="45">
        <v>17199.812999999998</v>
      </c>
      <c r="E10" s="34">
        <v>8.3373000000000008</v>
      </c>
      <c r="F10" s="3"/>
      <c r="G10" s="41">
        <f>E10*D10</f>
        <v>143400.0009249</v>
      </c>
    </row>
    <row r="11" spans="2:14" x14ac:dyDescent="0.25">
      <c r="B11" s="3">
        <v>2</v>
      </c>
      <c r="C11" s="3" t="s">
        <v>107</v>
      </c>
      <c r="D11" s="45">
        <v>26305.184000000001</v>
      </c>
      <c r="E11" s="34">
        <v>8.1884999999999994</v>
      </c>
      <c r="F11" s="3"/>
      <c r="G11" s="41">
        <f>E11*D11</f>
        <v>215399.99918399999</v>
      </c>
    </row>
    <row r="12" spans="2:14" x14ac:dyDescent="0.25">
      <c r="B12" s="3">
        <v>3</v>
      </c>
      <c r="C12" s="3" t="s">
        <v>108</v>
      </c>
      <c r="D12" s="45">
        <v>325.14920000000001</v>
      </c>
      <c r="E12" s="34">
        <v>30.14</v>
      </c>
      <c r="F12" s="3"/>
      <c r="G12" s="41">
        <f>E12*D12</f>
        <v>9799.9968879999997</v>
      </c>
      <c r="H12" s="24"/>
      <c r="I12" s="24"/>
      <c r="J12" s="24"/>
    </row>
    <row r="13" spans="2:14" x14ac:dyDescent="0.25">
      <c r="B13" s="3">
        <v>4</v>
      </c>
      <c r="C13" s="3" t="s">
        <v>109</v>
      </c>
      <c r="D13" s="45">
        <v>19.965119999999999</v>
      </c>
      <c r="E13" s="34">
        <v>435.76</v>
      </c>
      <c r="F13" s="3"/>
      <c r="G13" s="41">
        <f>E13*D13</f>
        <v>8700.000691199999</v>
      </c>
    </row>
    <row r="14" spans="2:14" x14ac:dyDescent="0.25">
      <c r="B14" s="3"/>
      <c r="C14" s="15" t="s">
        <v>10</v>
      </c>
      <c r="D14" s="33" t="s">
        <v>11</v>
      </c>
      <c r="E14" s="33" t="s">
        <v>11</v>
      </c>
      <c r="F14" s="33" t="s">
        <v>11</v>
      </c>
      <c r="G14" s="40">
        <f>SUM(G10:G13)</f>
        <v>377299.99768810003</v>
      </c>
    </row>
  </sheetData>
  <mergeCells count="4">
    <mergeCell ref="B3:H3"/>
    <mergeCell ref="C7:N7"/>
    <mergeCell ref="C6:F6"/>
    <mergeCell ref="B4:H4"/>
  </mergeCells>
  <pageMargins left="0.7" right="0.7" top="0.75" bottom="0.75" header="0.3" footer="0.3"/>
  <pageSetup paperSize="9"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3"/>
  <sheetViews>
    <sheetView zoomScaleNormal="100" workbookViewId="0">
      <selection activeCell="F12" sqref="F12:F13"/>
    </sheetView>
  </sheetViews>
  <sheetFormatPr defaultRowHeight="15" x14ac:dyDescent="0.25"/>
  <cols>
    <col min="3" max="3" width="35.28515625" customWidth="1"/>
    <col min="4" max="4" width="20.28515625" customWidth="1"/>
    <col min="5" max="5" width="18.140625" customWidth="1"/>
    <col min="6" max="6" width="15.140625" customWidth="1"/>
  </cols>
  <sheetData>
    <row r="5" spans="2:13" x14ac:dyDescent="0.25">
      <c r="B5" s="55" t="s">
        <v>129</v>
      </c>
      <c r="C5" s="55"/>
      <c r="D5" s="55"/>
      <c r="E5" s="55"/>
      <c r="F5" s="55"/>
      <c r="G5" s="55"/>
      <c r="H5" s="24"/>
    </row>
    <row r="6" spans="2:13" x14ac:dyDescent="0.25">
      <c r="B6" s="55" t="s">
        <v>58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8" spans="2:13" x14ac:dyDescent="0.25">
      <c r="C8" s="55" t="s">
        <v>80</v>
      </c>
      <c r="D8" s="55"/>
      <c r="E8" s="55"/>
      <c r="F8" s="55"/>
      <c r="G8" s="55"/>
      <c r="H8" s="55"/>
      <c r="I8" s="55"/>
      <c r="J8" s="55"/>
      <c r="K8" s="24"/>
    </row>
    <row r="9" spans="2:13" x14ac:dyDescent="0.25"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2:13" ht="30" x14ac:dyDescent="0.25">
      <c r="B10" s="25" t="s">
        <v>1</v>
      </c>
      <c r="C10" s="25" t="s">
        <v>59</v>
      </c>
      <c r="D10" s="25" t="s">
        <v>81</v>
      </c>
      <c r="E10" s="25" t="s">
        <v>82</v>
      </c>
      <c r="F10" s="26" t="s">
        <v>83</v>
      </c>
    </row>
    <row r="11" spans="2:13" x14ac:dyDescent="0.25">
      <c r="B11" s="3">
        <v>1</v>
      </c>
      <c r="C11" s="3">
        <v>2</v>
      </c>
      <c r="D11" s="3">
        <v>3</v>
      </c>
      <c r="E11" s="3">
        <v>4</v>
      </c>
      <c r="F11" s="3">
        <v>5</v>
      </c>
    </row>
    <row r="12" spans="2:13" ht="64.5" customHeight="1" x14ac:dyDescent="0.25">
      <c r="B12" s="3">
        <v>1</v>
      </c>
      <c r="C12" s="5" t="s">
        <v>123</v>
      </c>
      <c r="D12" s="4" t="s">
        <v>124</v>
      </c>
      <c r="E12" s="4">
        <v>12</v>
      </c>
      <c r="F12" s="46">
        <v>16128</v>
      </c>
    </row>
    <row r="13" spans="2:13" x14ac:dyDescent="0.25">
      <c r="B13" s="3"/>
      <c r="C13" s="15" t="s">
        <v>10</v>
      </c>
      <c r="D13" s="33" t="s">
        <v>11</v>
      </c>
      <c r="E13" s="33" t="s">
        <v>11</v>
      </c>
      <c r="F13" s="40">
        <f>SUM(F12:F12)</f>
        <v>16128</v>
      </c>
    </row>
  </sheetData>
  <mergeCells count="4">
    <mergeCell ref="B5:G5"/>
    <mergeCell ref="C9:M9"/>
    <mergeCell ref="C8:J8"/>
    <mergeCell ref="B6:M6"/>
  </mergeCells>
  <pageMargins left="0.7" right="0.7" top="0.75" bottom="0.75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14"/>
  <sheetViews>
    <sheetView topLeftCell="B7" zoomScaleNormal="100" workbookViewId="0">
      <selection activeCell="G19" sqref="G19"/>
    </sheetView>
  </sheetViews>
  <sheetFormatPr defaultRowHeight="15" x14ac:dyDescent="0.25"/>
  <cols>
    <col min="3" max="3" width="34.42578125" customWidth="1"/>
    <col min="4" max="4" width="22" customWidth="1"/>
    <col min="5" max="5" width="15.140625" customWidth="1"/>
  </cols>
  <sheetData>
    <row r="5" spans="2:12" x14ac:dyDescent="0.25">
      <c r="B5" s="55" t="s">
        <v>129</v>
      </c>
      <c r="C5" s="55"/>
      <c r="D5" s="55"/>
      <c r="E5" s="55"/>
      <c r="F5" s="55"/>
      <c r="G5" s="24"/>
    </row>
    <row r="6" spans="2:12" x14ac:dyDescent="0.25">
      <c r="B6" s="55" t="s">
        <v>58</v>
      </c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2:12" x14ac:dyDescent="0.25">
      <c r="C8" s="55" t="s">
        <v>84</v>
      </c>
      <c r="D8" s="55"/>
      <c r="E8" s="55"/>
      <c r="F8" s="55"/>
      <c r="G8" s="24"/>
      <c r="H8" s="24"/>
      <c r="I8" s="24"/>
      <c r="J8" s="24"/>
    </row>
    <row r="9" spans="2:12" x14ac:dyDescent="0.25"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2:12" ht="30" x14ac:dyDescent="0.25">
      <c r="B10" s="25" t="s">
        <v>1</v>
      </c>
      <c r="C10" s="25" t="s">
        <v>59</v>
      </c>
      <c r="D10" s="25" t="s">
        <v>85</v>
      </c>
      <c r="E10" s="26" t="s">
        <v>86</v>
      </c>
    </row>
    <row r="11" spans="2:12" x14ac:dyDescent="0.25">
      <c r="B11" s="3">
        <v>1</v>
      </c>
      <c r="C11" s="3">
        <v>2</v>
      </c>
      <c r="D11" s="3">
        <v>3</v>
      </c>
      <c r="E11" s="3">
        <v>4</v>
      </c>
    </row>
    <row r="12" spans="2:12" ht="57" customHeight="1" x14ac:dyDescent="0.25">
      <c r="B12" s="3">
        <v>1</v>
      </c>
      <c r="C12" s="4" t="s">
        <v>134</v>
      </c>
      <c r="D12" s="3">
        <v>2</v>
      </c>
      <c r="E12" s="41">
        <v>142791.51999999999</v>
      </c>
    </row>
    <row r="13" spans="2:12" ht="30" x14ac:dyDescent="0.25">
      <c r="B13" s="3">
        <v>2</v>
      </c>
      <c r="C13" s="47" t="s">
        <v>135</v>
      </c>
      <c r="D13" s="3">
        <v>1</v>
      </c>
      <c r="E13" s="41">
        <v>27800</v>
      </c>
    </row>
    <row r="14" spans="2:12" x14ac:dyDescent="0.25">
      <c r="B14" s="3"/>
      <c r="C14" s="15" t="s">
        <v>10</v>
      </c>
      <c r="D14" s="33" t="s">
        <v>11</v>
      </c>
      <c r="E14" s="40">
        <f>SUM(E12:E13)</f>
        <v>170591.52</v>
      </c>
    </row>
  </sheetData>
  <mergeCells count="4">
    <mergeCell ref="B5:F5"/>
    <mergeCell ref="B6:L6"/>
    <mergeCell ref="C9:L9"/>
    <mergeCell ref="C8:F8"/>
  </mergeCells>
  <pageMargins left="0.7" right="0.7" top="0.75" bottom="0.75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9"/>
  <sheetViews>
    <sheetView topLeftCell="B5" zoomScaleNormal="100" workbookViewId="0">
      <selection activeCell="H14" sqref="H14"/>
    </sheetView>
  </sheetViews>
  <sheetFormatPr defaultRowHeight="15" x14ac:dyDescent="0.25"/>
  <cols>
    <col min="3" max="3" width="27.7109375" customWidth="1"/>
    <col min="4" max="4" width="17.28515625" customWidth="1"/>
    <col min="5" max="5" width="19.140625" customWidth="1"/>
    <col min="6" max="6" width="16.7109375" customWidth="1"/>
  </cols>
  <sheetData>
    <row r="5" spans="2:13" x14ac:dyDescent="0.25">
      <c r="B5" s="55" t="s">
        <v>129</v>
      </c>
      <c r="C5" s="55"/>
      <c r="D5" s="55"/>
      <c r="E5" s="55"/>
      <c r="F5" s="55"/>
      <c r="G5" s="55"/>
      <c r="H5" s="24"/>
    </row>
    <row r="6" spans="2:13" x14ac:dyDescent="0.25">
      <c r="B6" s="55" t="s">
        <v>58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8" spans="2:13" x14ac:dyDescent="0.25">
      <c r="C8" s="55" t="s">
        <v>87</v>
      </c>
      <c r="D8" s="55"/>
      <c r="E8" s="55"/>
      <c r="F8" s="55"/>
      <c r="G8" s="55"/>
      <c r="H8" s="55"/>
      <c r="I8" s="55"/>
      <c r="J8" s="55"/>
      <c r="K8" s="24"/>
    </row>
    <row r="9" spans="2:13" x14ac:dyDescent="0.25"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2:13" ht="30" x14ac:dyDescent="0.25">
      <c r="B10" s="25" t="s">
        <v>1</v>
      </c>
      <c r="C10" s="25" t="s">
        <v>59</v>
      </c>
      <c r="D10" s="25" t="s">
        <v>112</v>
      </c>
      <c r="E10" s="25" t="s">
        <v>88</v>
      </c>
      <c r="F10" s="26" t="s">
        <v>111</v>
      </c>
    </row>
    <row r="11" spans="2:13" x14ac:dyDescent="0.25">
      <c r="B11" s="3">
        <v>1</v>
      </c>
      <c r="C11" s="3">
        <v>2</v>
      </c>
      <c r="D11" s="3">
        <v>3</v>
      </c>
      <c r="E11" s="3">
        <v>4</v>
      </c>
      <c r="F11" s="3">
        <v>5</v>
      </c>
    </row>
    <row r="12" spans="2:13" x14ac:dyDescent="0.25">
      <c r="B12" s="3">
        <v>1</v>
      </c>
      <c r="C12" s="4" t="s">
        <v>110</v>
      </c>
      <c r="D12" s="3">
        <v>20</v>
      </c>
      <c r="E12" s="35">
        <v>622.20420000000001</v>
      </c>
      <c r="F12" s="41">
        <f>D12*E12</f>
        <v>12444.084000000001</v>
      </c>
    </row>
    <row r="13" spans="2:13" x14ac:dyDescent="0.25">
      <c r="B13" s="3">
        <v>2</v>
      </c>
      <c r="C13" s="4" t="s">
        <v>113</v>
      </c>
      <c r="D13" s="3">
        <v>20</v>
      </c>
      <c r="E13" s="3">
        <v>82613.2</v>
      </c>
      <c r="F13" s="41">
        <f t="shared" ref="F13:F15" si="0">D13*E13</f>
        <v>1652264</v>
      </c>
    </row>
    <row r="14" spans="2:13" ht="30" x14ac:dyDescent="0.25">
      <c r="B14" s="3">
        <v>3</v>
      </c>
      <c r="C14" s="4" t="s">
        <v>114</v>
      </c>
      <c r="D14" s="3">
        <v>20</v>
      </c>
      <c r="E14" s="3">
        <v>3263.9</v>
      </c>
      <c r="F14" s="41">
        <f t="shared" si="0"/>
        <v>65278</v>
      </c>
    </row>
    <row r="15" spans="2:13" ht="30" x14ac:dyDescent="0.25">
      <c r="B15" s="3">
        <v>4</v>
      </c>
      <c r="C15" s="4" t="s">
        <v>115</v>
      </c>
      <c r="D15" s="3">
        <v>3</v>
      </c>
      <c r="E15" s="6">
        <v>1133.8</v>
      </c>
      <c r="F15" s="41">
        <f t="shared" si="0"/>
        <v>3401.3999999999996</v>
      </c>
    </row>
    <row r="16" spans="2:13" ht="30" x14ac:dyDescent="0.25">
      <c r="B16" s="3">
        <v>5</v>
      </c>
      <c r="C16" s="4" t="s">
        <v>116</v>
      </c>
      <c r="D16" s="3">
        <v>72</v>
      </c>
      <c r="E16" s="6">
        <v>3038.0554999999999</v>
      </c>
      <c r="F16" s="41">
        <f>D16*E16</f>
        <v>218739.99599999998</v>
      </c>
    </row>
    <row r="17" spans="2:6" x14ac:dyDescent="0.25">
      <c r="B17" s="3">
        <v>6</v>
      </c>
      <c r="C17" s="4" t="s">
        <v>136</v>
      </c>
      <c r="D17" s="3">
        <v>72</v>
      </c>
      <c r="E17" s="6">
        <v>1013.4722</v>
      </c>
      <c r="F17" s="41">
        <f>D17*E17</f>
        <v>72969.998399999997</v>
      </c>
    </row>
    <row r="18" spans="2:6" ht="30" x14ac:dyDescent="0.25">
      <c r="B18" s="3">
        <v>7</v>
      </c>
      <c r="C18" s="4" t="s">
        <v>139</v>
      </c>
      <c r="D18" s="3">
        <v>20</v>
      </c>
      <c r="E18" s="6">
        <v>1989.45</v>
      </c>
      <c r="F18" s="41">
        <f>D18*E18</f>
        <v>39789</v>
      </c>
    </row>
    <row r="19" spans="2:6" x14ac:dyDescent="0.25">
      <c r="B19" s="3"/>
      <c r="C19" s="15" t="s">
        <v>10</v>
      </c>
      <c r="D19" s="33" t="s">
        <v>11</v>
      </c>
      <c r="E19" s="33" t="s">
        <v>11</v>
      </c>
      <c r="F19" s="40">
        <f>SUM(F12:F18)</f>
        <v>2064886.4783999999</v>
      </c>
    </row>
  </sheetData>
  <mergeCells count="4">
    <mergeCell ref="B5:G5"/>
    <mergeCell ref="B6:M6"/>
    <mergeCell ref="C8:J8"/>
    <mergeCell ref="C9:M9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111 (211(СВОД)</vt:lpstr>
      <vt:lpstr>111 (211(9мес))</vt:lpstr>
      <vt:lpstr>111 (211(3мес))</vt:lpstr>
      <vt:lpstr>119  (213)</vt:lpstr>
      <vt:lpstr>112  (212)</vt:lpstr>
      <vt:lpstr>244  (221)</vt:lpstr>
      <vt:lpstr>244  (222)</vt:lpstr>
      <vt:lpstr>244  (223)</vt:lpstr>
      <vt:lpstr>244  (225)</vt:lpstr>
      <vt:lpstr>244  (226)</vt:lpstr>
      <vt:lpstr>244  (340)</vt:lpstr>
      <vt:lpstr>'111 (211(3мес))'!Область_печати</vt:lpstr>
      <vt:lpstr>'111 (211(9мес))'!Область_печати</vt:lpstr>
      <vt:lpstr>'111 (211(СВОД)'!Область_печати</vt:lpstr>
      <vt:lpstr>'112  (212)'!Область_печати</vt:lpstr>
      <vt:lpstr>'119  (213)'!Область_печати</vt:lpstr>
      <vt:lpstr>'244  (221)'!Область_печати</vt:lpstr>
      <vt:lpstr>'244  (222)'!Область_печати</vt:lpstr>
      <vt:lpstr>'244  (223)'!Область_печати</vt:lpstr>
      <vt:lpstr>'244  (225)'!Область_печати</vt:lpstr>
      <vt:lpstr>'244  (226)'!Область_печати</vt:lpstr>
      <vt:lpstr>'244  (340)'!Область_печати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2020-01-16T13:41:51Z</dcterms:modified>
</cp:coreProperties>
</file>